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6 рік\Сайт\"/>
    </mc:Choice>
  </mc:AlternateContent>
  <bookViews>
    <workbookView xWindow="0" yWindow="0" windowWidth="28800" windowHeight="11910" tabRatio="774"/>
  </bookViews>
  <sheets>
    <sheet name="2026" sheetId="23" r:id="rId1"/>
  </sheets>
  <definedNames>
    <definedName name="_xlnm.Print_Titles" localSheetId="0">'2026'!$3:$5</definedName>
    <definedName name="_xlnm.Print_Area" localSheetId="0">'2026'!$A$1:$S$110</definedName>
  </definedNames>
  <calcPr calcId="162913"/>
</workbook>
</file>

<file path=xl/calcChain.xml><?xml version="1.0" encoding="utf-8"?>
<calcChain xmlns="http://schemas.openxmlformats.org/spreadsheetml/2006/main">
  <c r="I95" i="23" l="1"/>
  <c r="I94" i="23" s="1"/>
  <c r="I93" i="23" s="1"/>
  <c r="H95" i="23"/>
  <c r="G95" i="23"/>
  <c r="H94" i="23"/>
  <c r="H93" i="23" s="1"/>
  <c r="G94" i="23"/>
  <c r="G93" i="23" s="1"/>
  <c r="I84" i="23"/>
  <c r="H84" i="23"/>
  <c r="G84" i="23"/>
  <c r="I78" i="23"/>
  <c r="I89" i="23" s="1"/>
  <c r="I98" i="23" s="1"/>
  <c r="H78" i="23"/>
  <c r="H89" i="23" s="1"/>
  <c r="H98" i="23" s="1"/>
  <c r="G78" i="23"/>
  <c r="G89" i="23" s="1"/>
  <c r="G98" i="23" s="1"/>
  <c r="H74" i="23"/>
  <c r="H72" i="23" s="1"/>
  <c r="H68" i="23" s="1"/>
  <c r="G74" i="23"/>
  <c r="I73" i="23"/>
  <c r="H73" i="23"/>
  <c r="G73" i="23"/>
  <c r="G72" i="23"/>
  <c r="I70" i="23"/>
  <c r="H70" i="23"/>
  <c r="G70" i="23"/>
  <c r="G68" i="23"/>
  <c r="I61" i="23"/>
  <c r="I74" i="23" s="1"/>
  <c r="H61" i="23"/>
  <c r="G61" i="23"/>
  <c r="I37" i="23"/>
  <c r="H37" i="23"/>
  <c r="G37" i="23"/>
  <c r="I22" i="23"/>
  <c r="H22" i="23"/>
  <c r="G22" i="23"/>
  <c r="I18" i="23"/>
  <c r="H18" i="23"/>
  <c r="G18" i="23"/>
  <c r="I15" i="23"/>
  <c r="H15" i="23"/>
  <c r="H14" i="23" s="1"/>
  <c r="G15" i="23"/>
  <c r="G14" i="23" s="1"/>
  <c r="I14" i="23"/>
  <c r="I9" i="23"/>
  <c r="I51" i="23" s="1"/>
  <c r="H9" i="23"/>
  <c r="G9" i="23"/>
  <c r="G51" i="23" s="1"/>
  <c r="H51" i="23" l="1"/>
  <c r="H76" i="23" s="1"/>
  <c r="G76" i="23"/>
  <c r="I72" i="23"/>
  <c r="I68" i="23" s="1"/>
  <c r="I76" i="23" s="1"/>
  <c r="K82" i="23"/>
  <c r="R71" i="23"/>
  <c r="K71" i="23"/>
  <c r="K58" i="23"/>
  <c r="E86" i="23" l="1"/>
  <c r="M86" i="23" s="1"/>
  <c r="E65" i="23"/>
  <c r="F7" i="23"/>
  <c r="M88" i="23"/>
  <c r="M87" i="23"/>
  <c r="M85" i="23"/>
  <c r="M83" i="23"/>
  <c r="M82" i="23"/>
  <c r="M81" i="23"/>
  <c r="M80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1" i="23"/>
  <c r="M20" i="23"/>
  <c r="M19" i="23"/>
  <c r="M17" i="23"/>
  <c r="M16" i="23"/>
  <c r="M13" i="23"/>
  <c r="M12" i="23"/>
  <c r="M11" i="23"/>
  <c r="M10" i="23"/>
  <c r="M8" i="23"/>
  <c r="M7" i="23"/>
  <c r="Q61" i="23"/>
  <c r="Q71" i="23"/>
  <c r="R82" i="23"/>
  <c r="R58" i="23"/>
  <c r="M79" i="23" l="1"/>
  <c r="H104" i="23"/>
  <c r="H106" i="23"/>
  <c r="H103" i="23"/>
  <c r="H107" i="23" l="1"/>
  <c r="H105" i="23" s="1"/>
  <c r="H102" i="23" s="1"/>
  <c r="H100" i="23" l="1"/>
  <c r="H108" i="23" s="1"/>
  <c r="J70" i="23" l="1"/>
  <c r="J73" i="23"/>
  <c r="M65" i="23"/>
  <c r="J37" i="23"/>
  <c r="F96" i="23" l="1"/>
  <c r="F91" i="23"/>
  <c r="F90" i="23"/>
  <c r="F88" i="23"/>
  <c r="F87" i="23"/>
  <c r="F86" i="23"/>
  <c r="F85" i="23"/>
  <c r="L85" i="23" s="1"/>
  <c r="F83" i="23"/>
  <c r="F81" i="23"/>
  <c r="F80" i="23"/>
  <c r="F79" i="23"/>
  <c r="F75" i="23"/>
  <c r="F67" i="23"/>
  <c r="S67" i="23" s="1"/>
  <c r="F66" i="23"/>
  <c r="L66" i="23" s="1"/>
  <c r="F65" i="23"/>
  <c r="R65" i="23" s="1"/>
  <c r="F64" i="23"/>
  <c r="F63" i="23"/>
  <c r="L63" i="23" s="1"/>
  <c r="F62" i="23"/>
  <c r="F60" i="23"/>
  <c r="F59" i="23"/>
  <c r="F57" i="23"/>
  <c r="F56" i="23"/>
  <c r="P56" i="23" s="1"/>
  <c r="F55" i="23"/>
  <c r="F54" i="23"/>
  <c r="F53" i="23"/>
  <c r="F52" i="23"/>
  <c r="F50" i="23"/>
  <c r="F49" i="23"/>
  <c r="F48" i="23"/>
  <c r="F47" i="23"/>
  <c r="F46" i="23"/>
  <c r="F45" i="23"/>
  <c r="S45" i="23" s="1"/>
  <c r="F44" i="23"/>
  <c r="F43" i="23"/>
  <c r="F42" i="23"/>
  <c r="K42" i="23" s="1"/>
  <c r="F41" i="23"/>
  <c r="F40" i="23"/>
  <c r="F39" i="23"/>
  <c r="F38" i="23"/>
  <c r="F36" i="23"/>
  <c r="L36" i="23" s="1"/>
  <c r="F35" i="23"/>
  <c r="F34" i="23"/>
  <c r="F33" i="23"/>
  <c r="F32" i="23"/>
  <c r="F31" i="23"/>
  <c r="F30" i="23"/>
  <c r="L30" i="23" s="1"/>
  <c r="F29" i="23"/>
  <c r="F28" i="23"/>
  <c r="L28" i="23" s="1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L10" i="23" s="1"/>
  <c r="F8" i="23"/>
  <c r="E73" i="23"/>
  <c r="E61" i="23"/>
  <c r="L64" i="23" l="1"/>
  <c r="S64" i="23"/>
  <c r="S85" i="23"/>
  <c r="O85" i="23"/>
  <c r="P85" i="23"/>
  <c r="P55" i="23"/>
  <c r="L55" i="23"/>
  <c r="K56" i="23"/>
  <c r="P65" i="23"/>
  <c r="N65" i="23"/>
  <c r="O65" i="23"/>
  <c r="K65" i="23"/>
  <c r="L65" i="23"/>
  <c r="L67" i="23"/>
  <c r="S83" i="23"/>
  <c r="L83" i="23"/>
  <c r="M67" i="23"/>
  <c r="O67" i="23" s="1"/>
  <c r="M66" i="23"/>
  <c r="M64" i="23"/>
  <c r="M63" i="23"/>
  <c r="M62" i="23"/>
  <c r="M60" i="23"/>
  <c r="M59" i="23"/>
  <c r="M57" i="23"/>
  <c r="M56" i="23"/>
  <c r="N56" i="23" s="1"/>
  <c r="M55" i="23"/>
  <c r="N55" i="23" s="1"/>
  <c r="M54" i="23"/>
  <c r="M53" i="23"/>
  <c r="O55" i="23" l="1"/>
  <c r="M73" i="23"/>
  <c r="F37" i="23"/>
  <c r="I104" i="23"/>
  <c r="I103" i="23" l="1"/>
  <c r="I107" i="23"/>
  <c r="I106" i="23"/>
  <c r="I105" i="23" l="1"/>
  <c r="I102" i="23" s="1"/>
  <c r="I100" i="23"/>
  <c r="F73" i="23"/>
  <c r="F70" i="23"/>
  <c r="R70" i="23" s="1"/>
  <c r="P52" i="23"/>
  <c r="K53" i="23"/>
  <c r="M52" i="23"/>
  <c r="M70" i="23" s="1"/>
  <c r="K52" i="23"/>
  <c r="Q95" i="23"/>
  <c r="Q94" i="23" s="1"/>
  <c r="Q93" i="23" s="1"/>
  <c r="Q84" i="23"/>
  <c r="Q78" i="23"/>
  <c r="Q89" i="23" s="1"/>
  <c r="Q73" i="23"/>
  <c r="Q74" i="23"/>
  <c r="Q37" i="23"/>
  <c r="Q22" i="23"/>
  <c r="Q18" i="23"/>
  <c r="Q15" i="23"/>
  <c r="Q9" i="23"/>
  <c r="E84" i="23"/>
  <c r="E78" i="23"/>
  <c r="E89" i="23" s="1"/>
  <c r="A53" i="23"/>
  <c r="A54" i="23" s="1"/>
  <c r="A55" i="23" s="1"/>
  <c r="A56" i="23" s="1"/>
  <c r="A57" i="23" s="1"/>
  <c r="E70" i="23"/>
  <c r="E74" i="23"/>
  <c r="E72" i="23" s="1"/>
  <c r="E37" i="23"/>
  <c r="M37" i="23" s="1"/>
  <c r="E22" i="23"/>
  <c r="M22" i="23" s="1"/>
  <c r="E18" i="23"/>
  <c r="M18" i="23" s="1"/>
  <c r="E15" i="23"/>
  <c r="M15" i="23" s="1"/>
  <c r="E9" i="23"/>
  <c r="M9" i="23" s="1"/>
  <c r="D70" i="23"/>
  <c r="E68" i="23" l="1"/>
  <c r="A58" i="23"/>
  <c r="A59" i="23" s="1"/>
  <c r="A60" i="23" s="1"/>
  <c r="A61" i="23" s="1"/>
  <c r="M103" i="23"/>
  <c r="I108" i="23"/>
  <c r="Q98" i="23"/>
  <c r="E14" i="23"/>
  <c r="M14" i="23" s="1"/>
  <c r="L52" i="23"/>
  <c r="O52" i="23"/>
  <c r="O53" i="23"/>
  <c r="P53" i="23"/>
  <c r="Q72" i="23"/>
  <c r="Q68" i="23" s="1"/>
  <c r="E51" i="23"/>
  <c r="R52" i="23"/>
  <c r="R53" i="23"/>
  <c r="Q14" i="23"/>
  <c r="Q51" i="23" s="1"/>
  <c r="L53" i="23"/>
  <c r="N53" i="23"/>
  <c r="N52" i="23"/>
  <c r="E76" i="23" l="1"/>
  <c r="Q76" i="23"/>
  <c r="R42" i="23"/>
  <c r="P42" i="23"/>
  <c r="N42" i="23"/>
  <c r="M51" i="23" l="1"/>
  <c r="O42" i="23"/>
  <c r="R56" i="23"/>
  <c r="P66" i="23"/>
  <c r="S57" i="23"/>
  <c r="S55" i="23"/>
  <c r="K66" i="23" l="1"/>
  <c r="R66" i="23"/>
  <c r="R55" i="23"/>
  <c r="O57" i="23"/>
  <c r="N66" i="23"/>
  <c r="O66" i="23"/>
  <c r="K57" i="23"/>
  <c r="N57" i="23"/>
  <c r="L57" i="23"/>
  <c r="R57" i="23"/>
  <c r="P57" i="23"/>
  <c r="K55" i="23"/>
  <c r="E104" i="23"/>
  <c r="E103" i="23"/>
  <c r="E95" i="23"/>
  <c r="E106" i="23" s="1"/>
  <c r="E94" i="23" l="1"/>
  <c r="E100" i="23"/>
  <c r="E93" i="23" l="1"/>
  <c r="E98" i="23" s="1"/>
  <c r="E107" i="23"/>
  <c r="E105" i="23" s="1"/>
  <c r="E102" i="23" l="1"/>
  <c r="E108" i="23" s="1"/>
  <c r="R21" i="23"/>
  <c r="Q104" i="23"/>
  <c r="M104" i="23"/>
  <c r="J104" i="23"/>
  <c r="G104" i="23"/>
  <c r="F104" i="23" s="1"/>
  <c r="D104" i="23"/>
  <c r="Q103" i="23"/>
  <c r="J103" i="23"/>
  <c r="G103" i="23"/>
  <c r="F103" i="23" s="1"/>
  <c r="D103" i="23"/>
  <c r="J95" i="23"/>
  <c r="J94" i="23" s="1"/>
  <c r="J93" i="23" s="1"/>
  <c r="D95" i="23"/>
  <c r="D94" i="23" s="1"/>
  <c r="D93" i="23" s="1"/>
  <c r="M91" i="23"/>
  <c r="M90" i="23"/>
  <c r="M95" i="23" s="1"/>
  <c r="M94" i="23" s="1"/>
  <c r="M93" i="23" s="1"/>
  <c r="K85" i="23"/>
  <c r="J84" i="23"/>
  <c r="F84" i="23"/>
  <c r="D84" i="23"/>
  <c r="A84" i="23"/>
  <c r="K81" i="23"/>
  <c r="M78" i="23"/>
  <c r="M89" i="23" s="1"/>
  <c r="P79" i="23"/>
  <c r="J78" i="23"/>
  <c r="J89" i="23" s="1"/>
  <c r="D78" i="23"/>
  <c r="D89" i="23" s="1"/>
  <c r="D73" i="23"/>
  <c r="N71" i="23"/>
  <c r="P67" i="23"/>
  <c r="P63" i="23"/>
  <c r="R62" i="23"/>
  <c r="J61" i="23"/>
  <c r="M61" i="23" s="1"/>
  <c r="M74" i="23" s="1"/>
  <c r="M72" i="23" s="1"/>
  <c r="M68" i="23" s="1"/>
  <c r="M76" i="23" s="1"/>
  <c r="F61" i="23"/>
  <c r="S61" i="23" s="1"/>
  <c r="D61" i="23"/>
  <c r="S60" i="23"/>
  <c r="P59" i="23"/>
  <c r="S49" i="23"/>
  <c r="L47" i="23"/>
  <c r="R46" i="23"/>
  <c r="L45" i="23"/>
  <c r="P44" i="23"/>
  <c r="A44" i="23"/>
  <c r="A45" i="23" s="1"/>
  <c r="A46" i="23" s="1"/>
  <c r="A47" i="23" s="1"/>
  <c r="A48" i="23" s="1"/>
  <c r="A49" i="23" s="1"/>
  <c r="A50" i="23" s="1"/>
  <c r="R43" i="23"/>
  <c r="R40" i="23"/>
  <c r="L39" i="23"/>
  <c r="D37" i="23"/>
  <c r="P36" i="23"/>
  <c r="P32" i="23"/>
  <c r="R30" i="23"/>
  <c r="K29" i="23"/>
  <c r="A29" i="23"/>
  <c r="A30" i="23" s="1"/>
  <c r="A31" i="23" s="1"/>
  <c r="A32" i="23" s="1"/>
  <c r="A33" i="23" s="1"/>
  <c r="A34" i="23" s="1"/>
  <c r="A35" i="23" s="1"/>
  <c r="A36" i="23" s="1"/>
  <c r="A37" i="23" s="1"/>
  <c r="P27" i="23"/>
  <c r="P26" i="23"/>
  <c r="R24" i="23"/>
  <c r="R23" i="23"/>
  <c r="J22" i="23"/>
  <c r="F22" i="23"/>
  <c r="R19" i="23"/>
  <c r="J18" i="23"/>
  <c r="F18" i="23"/>
  <c r="D18" i="23"/>
  <c r="P17" i="23"/>
  <c r="L16" i="23"/>
  <c r="J15" i="23"/>
  <c r="F15" i="23"/>
  <c r="D15" i="23"/>
  <c r="S13" i="23"/>
  <c r="S11" i="23"/>
  <c r="J9" i="23"/>
  <c r="D9" i="23"/>
  <c r="S8" i="23"/>
  <c r="A8" i="23"/>
  <c r="P7" i="23"/>
  <c r="C5" i="23"/>
  <c r="D5" i="23" s="1"/>
  <c r="E5" i="23" s="1"/>
  <c r="F95" i="23" l="1"/>
  <c r="P103" i="23"/>
  <c r="O103" i="23"/>
  <c r="L103" i="23"/>
  <c r="F89" i="23"/>
  <c r="F78" i="23"/>
  <c r="L78" i="23" s="1"/>
  <c r="F9" i="23"/>
  <c r="L9" i="23" s="1"/>
  <c r="J74" i="23"/>
  <c r="J72" i="23" s="1"/>
  <c r="J68" i="23" s="1"/>
  <c r="K10" i="23"/>
  <c r="S10" i="23"/>
  <c r="F5" i="23"/>
  <c r="G5" i="23" s="1"/>
  <c r="S12" i="23"/>
  <c r="L12" i="23"/>
  <c r="R31" i="23"/>
  <c r="L31" i="23"/>
  <c r="P48" i="23"/>
  <c r="L48" i="23"/>
  <c r="P50" i="23"/>
  <c r="L50" i="23"/>
  <c r="P11" i="23"/>
  <c r="L11" i="23"/>
  <c r="P54" i="23"/>
  <c r="S54" i="23"/>
  <c r="P60" i="23"/>
  <c r="L60" i="23"/>
  <c r="N60" i="23"/>
  <c r="O60" i="23"/>
  <c r="P70" i="23"/>
  <c r="L70" i="23"/>
  <c r="K70" i="23"/>
  <c r="D74" i="23"/>
  <c r="D72" i="23" s="1"/>
  <c r="D68" i="23" s="1"/>
  <c r="K86" i="23"/>
  <c r="L86" i="23"/>
  <c r="P35" i="23"/>
  <c r="S35" i="23"/>
  <c r="K21" i="23"/>
  <c r="N21" i="23"/>
  <c r="R49" i="23"/>
  <c r="S33" i="23"/>
  <c r="L33" i="23"/>
  <c r="D98" i="23"/>
  <c r="N34" i="23"/>
  <c r="N45" i="23"/>
  <c r="N46" i="23"/>
  <c r="P46" i="23"/>
  <c r="O48" i="23"/>
  <c r="R50" i="23"/>
  <c r="D106" i="23"/>
  <c r="R48" i="23"/>
  <c r="K18" i="23"/>
  <c r="O38" i="23"/>
  <c r="N41" i="23"/>
  <c r="O87" i="23"/>
  <c r="O12" i="23"/>
  <c r="O23" i="23"/>
  <c r="O25" i="23"/>
  <c r="N50" i="23"/>
  <c r="R61" i="23"/>
  <c r="N47" i="23"/>
  <c r="P83" i="23"/>
  <c r="M106" i="23"/>
  <c r="J14" i="23"/>
  <c r="J51" i="23" s="1"/>
  <c r="R32" i="23"/>
  <c r="N33" i="23"/>
  <c r="R29" i="23"/>
  <c r="K32" i="23"/>
  <c r="P33" i="23"/>
  <c r="R39" i="23"/>
  <c r="L54" i="23"/>
  <c r="N63" i="23"/>
  <c r="P29" i="23"/>
  <c r="P39" i="23"/>
  <c r="O7" i="23"/>
  <c r="L32" i="23"/>
  <c r="O63" i="23"/>
  <c r="N81" i="23"/>
  <c r="O11" i="23"/>
  <c r="O32" i="23"/>
  <c r="N83" i="23"/>
  <c r="O8" i="23"/>
  <c r="N13" i="23"/>
  <c r="D14" i="23"/>
  <c r="S23" i="23"/>
  <c r="P30" i="23"/>
  <c r="K46" i="23"/>
  <c r="K48" i="23"/>
  <c r="N96" i="23"/>
  <c r="L17" i="23"/>
  <c r="N20" i="23"/>
  <c r="P25" i="23"/>
  <c r="K31" i="23"/>
  <c r="L43" i="23"/>
  <c r="O17" i="23"/>
  <c r="O31" i="23"/>
  <c r="O43" i="23"/>
  <c r="P87" i="23"/>
  <c r="P16" i="23"/>
  <c r="R17" i="23"/>
  <c r="L24" i="23"/>
  <c r="P31" i="23"/>
  <c r="S43" i="23"/>
  <c r="P12" i="23"/>
  <c r="R16" i="23"/>
  <c r="S17" i="23"/>
  <c r="R18" i="23"/>
  <c r="S24" i="23"/>
  <c r="O30" i="23"/>
  <c r="S32" i="23"/>
  <c r="G106" i="23"/>
  <c r="F106" i="23" s="1"/>
  <c r="O86" i="23"/>
  <c r="K96" i="23"/>
  <c r="O37" i="23"/>
  <c r="L37" i="23"/>
  <c r="S37" i="23"/>
  <c r="L27" i="23"/>
  <c r="L19" i="23"/>
  <c r="P23" i="23"/>
  <c r="N26" i="23"/>
  <c r="N48" i="23"/>
  <c r="O54" i="23"/>
  <c r="R59" i="23"/>
  <c r="M84" i="23"/>
  <c r="O84" i="23" s="1"/>
  <c r="R10" i="23"/>
  <c r="R13" i="23"/>
  <c r="L18" i="23"/>
  <c r="O19" i="23"/>
  <c r="K23" i="23"/>
  <c r="N22" i="23"/>
  <c r="O26" i="23"/>
  <c r="N27" i="23"/>
  <c r="P41" i="23"/>
  <c r="N11" i="23"/>
  <c r="K17" i="23"/>
  <c r="P18" i="23"/>
  <c r="S19" i="23"/>
  <c r="L23" i="23"/>
  <c r="R27" i="23"/>
  <c r="N29" i="23"/>
  <c r="K30" i="23"/>
  <c r="N31" i="23"/>
  <c r="O34" i="23"/>
  <c r="R35" i="23"/>
  <c r="S40" i="23"/>
  <c r="N44" i="23"/>
  <c r="S48" i="23"/>
  <c r="K73" i="23"/>
  <c r="N104" i="23"/>
  <c r="S18" i="23"/>
  <c r="K27" i="23"/>
  <c r="N30" i="23"/>
  <c r="O33" i="23"/>
  <c r="K35" i="23"/>
  <c r="L41" i="23"/>
  <c r="N49" i="23"/>
  <c r="P20" i="23"/>
  <c r="L35" i="23"/>
  <c r="R36" i="23"/>
  <c r="P38" i="23"/>
  <c r="O49" i="23"/>
  <c r="N54" i="23"/>
  <c r="S27" i="23"/>
  <c r="K13" i="23"/>
  <c r="L40" i="23"/>
  <c r="N43" i="23"/>
  <c r="N10" i="23"/>
  <c r="O27" i="23"/>
  <c r="O35" i="23"/>
  <c r="O41" i="23"/>
  <c r="P49" i="23"/>
  <c r="P8" i="23"/>
  <c r="N35" i="23"/>
  <c r="K39" i="23"/>
  <c r="O40" i="23"/>
  <c r="O45" i="23"/>
  <c r="N80" i="23"/>
  <c r="K90" i="23"/>
  <c r="R8" i="23"/>
  <c r="R20" i="23"/>
  <c r="S28" i="23"/>
  <c r="R28" i="23"/>
  <c r="K28" i="23"/>
  <c r="R38" i="23"/>
  <c r="N40" i="23"/>
  <c r="R44" i="23"/>
  <c r="S47" i="23"/>
  <c r="L8" i="23"/>
  <c r="R12" i="23"/>
  <c r="K12" i="23"/>
  <c r="R34" i="23"/>
  <c r="N36" i="23"/>
  <c r="R45" i="23"/>
  <c r="S59" i="23"/>
  <c r="L59" i="23"/>
  <c r="O59" i="23"/>
  <c r="N59" i="23"/>
  <c r="P62" i="23"/>
  <c r="J106" i="23"/>
  <c r="K7" i="23"/>
  <c r="R7" i="23"/>
  <c r="K11" i="23"/>
  <c r="O16" i="23"/>
  <c r="N16" i="23"/>
  <c r="S16" i="23"/>
  <c r="N17" i="23"/>
  <c r="N19" i="23"/>
  <c r="S26" i="23"/>
  <c r="L26" i="23"/>
  <c r="R26" i="23"/>
  <c r="O28" i="23"/>
  <c r="N32" i="23"/>
  <c r="K34" i="23"/>
  <c r="S34" i="23"/>
  <c r="O36" i="23"/>
  <c r="N38" i="23"/>
  <c r="R41" i="23"/>
  <c r="K45" i="23"/>
  <c r="O47" i="23"/>
  <c r="K59" i="23"/>
  <c r="N64" i="23"/>
  <c r="R64" i="23"/>
  <c r="K64" i="23"/>
  <c r="O64" i="23"/>
  <c r="P64" i="23"/>
  <c r="S44" i="23"/>
  <c r="L44" i="23"/>
  <c r="R67" i="23"/>
  <c r="N67" i="23"/>
  <c r="P10" i="23"/>
  <c r="O10" i="23"/>
  <c r="O18" i="23"/>
  <c r="L20" i="23"/>
  <c r="R22" i="23"/>
  <c r="L22" i="23"/>
  <c r="K22" i="23"/>
  <c r="S25" i="23"/>
  <c r="L25" i="23"/>
  <c r="R25" i="23"/>
  <c r="K25" i="23"/>
  <c r="N28" i="23"/>
  <c r="K37" i="23"/>
  <c r="P37" i="23"/>
  <c r="O46" i="23"/>
  <c r="L7" i="23"/>
  <c r="S7" i="23"/>
  <c r="N8" i="23"/>
  <c r="N12" i="23"/>
  <c r="K16" i="23"/>
  <c r="O20" i="23"/>
  <c r="S22" i="23"/>
  <c r="N25" i="23"/>
  <c r="K26" i="23"/>
  <c r="P28" i="23"/>
  <c r="O29" i="23"/>
  <c r="L34" i="23"/>
  <c r="R37" i="23"/>
  <c r="K41" i="23"/>
  <c r="S41" i="23"/>
  <c r="O44" i="23"/>
  <c r="P47" i="23"/>
  <c r="K79" i="23"/>
  <c r="N79" i="23"/>
  <c r="L79" i="23"/>
  <c r="O79" i="23"/>
  <c r="J98" i="23"/>
  <c r="S36" i="23"/>
  <c r="R47" i="23"/>
  <c r="L62" i="23"/>
  <c r="O62" i="23"/>
  <c r="K62" i="23"/>
  <c r="P84" i="23"/>
  <c r="K84" i="23"/>
  <c r="N85" i="23"/>
  <c r="N88" i="23"/>
  <c r="K88" i="23"/>
  <c r="O88" i="23"/>
  <c r="P88" i="23"/>
  <c r="R103" i="23"/>
  <c r="K103" i="23"/>
  <c r="K36" i="23"/>
  <c r="K47" i="23"/>
  <c r="L88" i="23"/>
  <c r="K91" i="23"/>
  <c r="N91" i="23"/>
  <c r="K104" i="23"/>
  <c r="R104" i="23"/>
  <c r="N7" i="23"/>
  <c r="S38" i="23"/>
  <c r="L38" i="23"/>
  <c r="K8" i="23"/>
  <c r="R11" i="23"/>
  <c r="P13" i="23"/>
  <c r="O13" i="23"/>
  <c r="K20" i="23"/>
  <c r="S20" i="23"/>
  <c r="D22" i="23"/>
  <c r="N23" i="23"/>
  <c r="P34" i="23"/>
  <c r="N37" i="23"/>
  <c r="K38" i="23"/>
  <c r="O39" i="23"/>
  <c r="N39" i="23"/>
  <c r="S39" i="23"/>
  <c r="K44" i="23"/>
  <c r="P45" i="23"/>
  <c r="R60" i="23"/>
  <c r="K60" i="23"/>
  <c r="N62" i="23"/>
  <c r="K67" i="23"/>
  <c r="K80" i="23"/>
  <c r="L84" i="23"/>
  <c r="N18" i="23"/>
  <c r="P19" i="23"/>
  <c r="P24" i="23"/>
  <c r="R33" i="23"/>
  <c r="P40" i="23"/>
  <c r="P43" i="23"/>
  <c r="K50" i="23"/>
  <c r="O50" i="23"/>
  <c r="O81" i="23"/>
  <c r="K83" i="23"/>
  <c r="O83" i="23"/>
  <c r="K87" i="23"/>
  <c r="N87" i="23"/>
  <c r="L87" i="23"/>
  <c r="K19" i="23"/>
  <c r="K24" i="23"/>
  <c r="K33" i="23"/>
  <c r="K40" i="23"/>
  <c r="K43" i="23"/>
  <c r="P86" i="23"/>
  <c r="N86" i="23"/>
  <c r="K49" i="23"/>
  <c r="K54" i="23"/>
  <c r="R54" i="23"/>
  <c r="K63" i="23"/>
  <c r="R63" i="23"/>
  <c r="P81" i="23"/>
  <c r="N90" i="23"/>
  <c r="L81" i="23"/>
  <c r="H5" i="23" l="1"/>
  <c r="I5" i="23" s="1"/>
  <c r="K5" i="23" s="1"/>
  <c r="L5" i="23" s="1"/>
  <c r="M5" i="23" s="1"/>
  <c r="N5" i="23" s="1"/>
  <c r="O5" i="23" s="1"/>
  <c r="Q5" i="23" s="1"/>
  <c r="R5" i="23" s="1"/>
  <c r="S5" i="23" s="1"/>
  <c r="F93" i="23"/>
  <c r="F94" i="23"/>
  <c r="N94" i="23" s="1"/>
  <c r="J107" i="23"/>
  <c r="P9" i="23"/>
  <c r="R9" i="23"/>
  <c r="S9" i="23"/>
  <c r="O9" i="23"/>
  <c r="K9" i="23"/>
  <c r="F14" i="23"/>
  <c r="R14" i="23" s="1"/>
  <c r="J76" i="23"/>
  <c r="F74" i="23"/>
  <c r="P74" i="23" s="1"/>
  <c r="G107" i="23"/>
  <c r="F107" i="23" s="1"/>
  <c r="F72" i="23"/>
  <c r="D107" i="23"/>
  <c r="D105" i="23" s="1"/>
  <c r="D102" i="23" s="1"/>
  <c r="J105" i="23"/>
  <c r="J102" i="23" s="1"/>
  <c r="O78" i="23"/>
  <c r="P78" i="23"/>
  <c r="N84" i="23"/>
  <c r="N73" i="23"/>
  <c r="D51" i="23"/>
  <c r="D100" i="23" s="1"/>
  <c r="P61" i="23"/>
  <c r="L61" i="23"/>
  <c r="N78" i="23"/>
  <c r="K61" i="23"/>
  <c r="K78" i="23"/>
  <c r="N9" i="23"/>
  <c r="P22" i="23"/>
  <c r="N95" i="23"/>
  <c r="K95" i="23"/>
  <c r="M98" i="23"/>
  <c r="O22" i="23"/>
  <c r="O61" i="23"/>
  <c r="N61" i="23"/>
  <c r="O73" i="23"/>
  <c r="J100" i="23"/>
  <c r="L73" i="23"/>
  <c r="R73" i="23"/>
  <c r="P73" i="23"/>
  <c r="S73" i="23"/>
  <c r="N106" i="23"/>
  <c r="K106" i="23"/>
  <c r="O106" i="23"/>
  <c r="P106" i="23"/>
  <c r="L106" i="23"/>
  <c r="M107" i="23"/>
  <c r="M105" i="23" s="1"/>
  <c r="K94" i="23"/>
  <c r="O24" i="23"/>
  <c r="N24" i="23"/>
  <c r="F68" i="23"/>
  <c r="S15" i="23"/>
  <c r="R15" i="23"/>
  <c r="L15" i="23"/>
  <c r="P15" i="23"/>
  <c r="K15" i="23"/>
  <c r="N15" i="23"/>
  <c r="O15" i="23"/>
  <c r="K93" i="23"/>
  <c r="N93" i="23"/>
  <c r="P89" i="23"/>
  <c r="N89" i="23"/>
  <c r="O89" i="23"/>
  <c r="L89" i="23"/>
  <c r="K89" i="23"/>
  <c r="O74" i="23" l="1"/>
  <c r="G105" i="23"/>
  <c r="F105" i="23" s="1"/>
  <c r="F98" i="23"/>
  <c r="L98" i="23" s="1"/>
  <c r="L107" i="23"/>
  <c r="K74" i="23"/>
  <c r="N14" i="23"/>
  <c r="L14" i="23"/>
  <c r="K14" i="23"/>
  <c r="O14" i="23"/>
  <c r="P14" i="23"/>
  <c r="R74" i="23"/>
  <c r="K107" i="23"/>
  <c r="S74" i="23"/>
  <c r="N74" i="23"/>
  <c r="S14" i="23"/>
  <c r="F51" i="23"/>
  <c r="L51" i="23" s="1"/>
  <c r="P107" i="23"/>
  <c r="L74" i="23"/>
  <c r="J108" i="23"/>
  <c r="D76" i="23"/>
  <c r="D108" i="23"/>
  <c r="G100" i="23"/>
  <c r="F100" i="23" s="1"/>
  <c r="M100" i="23"/>
  <c r="O107" i="23"/>
  <c r="K98" i="23"/>
  <c r="P98" i="23"/>
  <c r="F76" i="23"/>
  <c r="N72" i="23"/>
  <c r="K72" i="23"/>
  <c r="O72" i="23"/>
  <c r="L72" i="23"/>
  <c r="P72" i="23"/>
  <c r="R72" i="23"/>
  <c r="S72" i="23"/>
  <c r="N107" i="23"/>
  <c r="O98" i="23" l="1"/>
  <c r="N98" i="23"/>
  <c r="G102" i="23"/>
  <c r="F102" i="23" s="1"/>
  <c r="P51" i="23"/>
  <c r="S51" i="23"/>
  <c r="R51" i="23"/>
  <c r="K51" i="23"/>
  <c r="N51" i="23"/>
  <c r="O51" i="23"/>
  <c r="O70" i="23"/>
  <c r="M102" i="23"/>
  <c r="N70" i="23"/>
  <c r="P100" i="23"/>
  <c r="K68" i="23"/>
  <c r="S68" i="23"/>
  <c r="R68" i="23"/>
  <c r="P68" i="23"/>
  <c r="L68" i="23"/>
  <c r="P105" i="23"/>
  <c r="K105" i="23"/>
  <c r="L105" i="23"/>
  <c r="O105" i="23"/>
  <c r="N105" i="23"/>
  <c r="G108" i="23" l="1"/>
  <c r="F108" i="23" s="1"/>
  <c r="N103" i="23"/>
  <c r="M108" i="23"/>
  <c r="O68" i="23"/>
  <c r="N68" i="23"/>
  <c r="O100" i="23"/>
  <c r="N100" i="23"/>
  <c r="K100" i="23"/>
  <c r="L100" i="23"/>
  <c r="N76" i="23"/>
  <c r="K76" i="23"/>
  <c r="O76" i="23"/>
  <c r="L76" i="23"/>
  <c r="P76" i="23"/>
  <c r="S76" i="23"/>
  <c r="R76" i="23"/>
  <c r="K102" i="23"/>
  <c r="P102" i="23"/>
  <c r="L102" i="23"/>
  <c r="O102" i="23" l="1"/>
  <c r="N102" i="23"/>
  <c r="N108" i="23"/>
  <c r="P108" i="23"/>
  <c r="L108" i="23"/>
  <c r="O108" i="23"/>
  <c r="K108" i="23"/>
  <c r="S87" i="23" l="1"/>
  <c r="S79" i="23"/>
  <c r="S84" i="23"/>
  <c r="S88" i="23"/>
  <c r="S89" i="23"/>
  <c r="R89" i="23"/>
  <c r="Q100" i="23"/>
  <c r="R100" i="23" s="1"/>
  <c r="R85" i="23"/>
  <c r="R84" i="23"/>
  <c r="S81" i="23"/>
  <c r="R81" i="23"/>
  <c r="R87" i="23"/>
  <c r="R79" i="23"/>
  <c r="R90" i="23"/>
  <c r="S98" i="23"/>
  <c r="R96" i="23"/>
  <c r="Q107" i="23"/>
  <c r="S107" i="23" s="1"/>
  <c r="R98" i="23"/>
  <c r="S78" i="23"/>
  <c r="R78" i="23"/>
  <c r="S80" i="23"/>
  <c r="R83" i="23"/>
  <c r="R95" i="23"/>
  <c r="Q106" i="23"/>
  <c r="R106" i="23" s="1"/>
  <c r="R94" i="23"/>
  <c r="R93" i="23"/>
  <c r="R80" i="23"/>
  <c r="R86" i="23"/>
  <c r="R91" i="23"/>
  <c r="R88" i="23"/>
  <c r="R107" i="23" l="1"/>
  <c r="S100" i="23"/>
  <c r="S106" i="23"/>
  <c r="Q105" i="23"/>
  <c r="Q102" i="23" s="1"/>
  <c r="R105" i="23" l="1"/>
  <c r="S105" i="23"/>
  <c r="S102" i="23" l="1"/>
  <c r="Q108" i="23"/>
  <c r="R102" i="23"/>
  <c r="R108" i="23" l="1"/>
  <c r="S108" i="23"/>
</calcChain>
</file>

<file path=xl/sharedStrings.xml><?xml version="1.0" encoding="utf-8"?>
<sst xmlns="http://schemas.openxmlformats.org/spreadsheetml/2006/main" count="215" uniqueCount="200">
  <si>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</si>
  <si>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</si>
  <si>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</si>
  <si>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</si>
  <si>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</si>
  <si>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</si>
  <si>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</si>
  <si>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</si>
  <si>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</si>
  <si>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</si>
  <si>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</si>
  <si>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</si>
  <si>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</si>
  <si>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</si>
  <si>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</si>
  <si>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</si>
  <si>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</si>
  <si>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</si>
  <si>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</si>
  <si>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</si>
  <si>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</si>
  <si>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</si>
  <si>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</si>
  <si>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</si>
  <si>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</si>
  <si>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</si>
  <si>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</si>
  <si>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</si>
  <si>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</si>
  <si>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</si>
  <si>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</si>
  <si>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</si>
  <si>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</si>
  <si>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</si>
  <si>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</si>
  <si>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</si>
  <si>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</si>
  <si>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</si>
  <si>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</si>
  <si>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</si>
  <si>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</si>
  <si>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</si>
  <si>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</si>
  <si>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</si>
  <si>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</si>
  <si>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</si>
  <si>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</si>
  <si>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</si>
  <si>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</si>
  <si>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</si>
  <si>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</si>
  <si>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</si>
  <si>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</si>
  <si>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</si>
  <si>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</si>
  <si>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</si>
  <si>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</si>
  <si>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</si>
  <si>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</si>
  <si>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</si>
  <si>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</si>
  <si>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</si>
  <si>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</si>
  <si>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</si>
  <si>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</si>
  <si>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</si>
  <si>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</si>
  <si>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</si>
  <si>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</si>
  <si>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</si>
  <si>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</si>
  <si>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</si>
  <si>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</si>
  <si>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</si>
  <si>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</si>
  <si>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</si>
  <si>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</si>
  <si>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</si>
  <si>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</si>
  <si>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</si>
  <si>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</si>
  <si>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</si>
  <si>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</si>
  <si>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</si>
  <si>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</si>
  <si>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</si>
  <si>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</si>
  <si>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</si>
  <si>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</si>
  <si>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</si>
  <si>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</si>
  <si>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</si>
  <si>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</si>
  <si>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</si>
  <si>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</si>
  <si>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</si>
  <si>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</si>
  <si>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</si>
  <si>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</si>
  <si>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</si>
  <si>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</si>
  <si>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</si>
  <si>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</si>
  <si>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</si>
  <si>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</si>
  <si>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</si>
  <si>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</si>
  <si>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</si>
  <si>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</si>
  <si>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</si>
  <si>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</si>
  <si>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</si>
  <si>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</si>
  <si>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</si>
  <si>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</si>
  <si>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</si>
  <si>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</si>
  <si>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</si>
  <si>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</si>
  <si>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</si>
  <si>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</si>
  <si>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</si>
  <si>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</si>
  <si>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</si>
  <si>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</si>
  <si>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</si>
  <si>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</si>
  <si>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</si>
  <si>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</si>
  <si>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</si>
  <si>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</si>
  <si>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</si>
  <si>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</si>
  <si>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</si>
  <si>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</si>
  <si>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</si>
  <si>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</si>
  <si>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</si>
  <si>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</si>
  <si>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</si>
  <si>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</si>
  <si>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</si>
  <si>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</si>
  <si>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</si>
  <si>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</si>
  <si>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</si>
  <si>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</si>
  <si>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</si>
  <si>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</si>
  <si>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</si>
  <si>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</si>
  <si>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</si>
  <si>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</si>
  <si>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</si>
  <si>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</si>
  <si>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</si>
  <si>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</si>
  <si>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</si>
  <si>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</si>
  <si>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</si>
  <si>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</si>
  <si>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</si>
  <si>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</si>
  <si>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</si>
  <si>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</si>
  <si>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</si>
  <si>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</si>
  <si>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</si>
  <si>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</si>
  <si>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</si>
  <si>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</si>
  <si>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41021400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</si>
  <si>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</si>
  <si>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</si>
  <si>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</si>
  <si>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</si>
  <si>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Бюджет 
на 2026 рік</t>
  </si>
  <si>
    <t>Уточнений бюджет на 2026 рік</t>
  </si>
  <si>
    <t>Відхилення факту  2026р. від факту 2025р.</t>
  </si>
  <si>
    <t>лютий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</si>
  <si>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</si>
  <si>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</si>
  <si>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березень</t>
  </si>
  <si>
    <t>Надійшло за січень - березень 2026р.</t>
  </si>
  <si>
    <t>План на січень - березень 2026 року</t>
  </si>
  <si>
    <t>Відхилення надходжень до плану на січень - березень 2026 року</t>
  </si>
  <si>
    <t>План на січень - березень 2025р. (розрахунковий)</t>
  </si>
  <si>
    <t xml:space="preserve">Відхилення надходжень до плану на січень - березень 2025 року (розрахунковий) </t>
  </si>
  <si>
    <t>Надійшло за січень - березень 2025р.</t>
  </si>
  <si>
    <t>% виконання до бюджету на 2025р. (норма 25,0%)</t>
  </si>
  <si>
    <t>Інші дотації з місцевого бюджету</t>
  </si>
  <si>
    <t>41040400</t>
  </si>
  <si>
    <t>Надходження коштів від відшкодування втрат сільськогосподарського і лісогосподарського виробництва</t>
  </si>
  <si>
    <t>10.1.</t>
  </si>
  <si>
    <t>10.2.</t>
  </si>
  <si>
    <t>10.3.</t>
  </si>
  <si>
    <t>10.4.</t>
  </si>
  <si>
    <t>10.5.</t>
  </si>
  <si>
    <t>10.6.</t>
  </si>
  <si>
    <t>Аналіз виконання бюджету Вінницької міської територіальної громади за січень - березень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</si>
</sst>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7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i/>
      <sz val="14"/>
      <name val="Times New Roman"/>
      <family val="1"/>
      <charset val="204"/>
    </font>
    <font>
      <b/>
      <i/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5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29" fillId="0" borderId="1" xfId="3" applyFont="1" applyFill="1" applyBorder="1" applyAlignment="1">
      <alignment horizontal="left" vertical="center" wrapText="1"/>
    </xf>
    <xf numFmtId="49" fontId="44" fillId="0" borderId="1" xfId="3" applyNumberFormat="1" applyFont="1" applyFill="1" applyBorder="1" applyAlignment="1">
      <alignment horizontal="left" vertical="center" wrapText="1"/>
    </xf>
    <xf numFmtId="0" fontId="43" fillId="0" borderId="1" xfId="2" applyFont="1" applyFill="1" applyBorder="1" applyAlignment="1">
      <alignment horizontal="left" vertical="center" wrapText="1"/>
    </xf>
    <xf numFmtId="0" fontId="45" fillId="0" borderId="1" xfId="3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vertical="center" wrapText="1"/>
    </xf>
    <xf numFmtId="49" fontId="29" fillId="0" borderId="1" xfId="3" applyNumberFormat="1" applyFont="1" applyFill="1" applyBorder="1" applyAlignment="1">
      <alignment horizontal="left" vertical="center" wrapText="1"/>
    </xf>
    <xf numFmtId="49" fontId="45" fillId="0" borderId="1" xfId="3" applyNumberFormat="1" applyFont="1" applyFill="1" applyBorder="1" applyAlignment="1">
      <alignment horizontal="left" vertical="center" wrapText="1"/>
    </xf>
    <xf numFmtId="49" fontId="44" fillId="0" borderId="1" xfId="2" applyNumberFormat="1" applyFont="1" applyFill="1" applyBorder="1" applyAlignment="1">
      <alignment horizontal="left" vertical="center" wrapText="1"/>
    </xf>
    <xf numFmtId="0" fontId="44" fillId="0" borderId="1" xfId="2" applyNumberFormat="1" applyFont="1" applyFill="1" applyBorder="1" applyAlignment="1">
      <alignment horizontal="left" vertical="center" wrapText="1"/>
    </xf>
    <xf numFmtId="49" fontId="46" fillId="0" borderId="1" xfId="1" applyNumberFormat="1" applyFont="1" applyFill="1" applyBorder="1" applyAlignment="1">
      <alignment horizontal="center" vertical="center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166" fontId="41" fillId="0" borderId="1" xfId="1" applyNumberFormat="1" applyFont="1" applyFill="1" applyBorder="1" applyAlignment="1">
      <alignment horizontal="center" vertical="center" wrapText="1"/>
    </xf>
    <xf numFmtId="0" fontId="40" fillId="0" borderId="0" xfId="1" applyFont="1" applyFill="1" applyBorder="1"/>
    <xf numFmtId="0" fontId="33" fillId="0" borderId="0" xfId="1" applyFont="1" applyFill="1" applyBorder="1"/>
    <xf numFmtId="0" fontId="29" fillId="0" borderId="0" xfId="0" applyFont="1" applyFill="1" applyBorder="1"/>
    <xf numFmtId="0" fontId="43" fillId="0" borderId="1" xfId="3" applyNumberFormat="1" applyFont="1" applyFill="1" applyBorder="1" applyAlignment="1">
      <alignment horizontal="justify" vertical="center" wrapText="1" shrinkToFit="1"/>
    </xf>
    <xf numFmtId="0" fontId="29" fillId="0" borderId="1" xfId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horizontal="justify" vertical="center" wrapText="1" shrinkToFi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7" fontId="32" fillId="0" borderId="1" xfId="3" applyNumberFormat="1" applyFont="1" applyFill="1" applyBorder="1" applyAlignment="1">
      <alignment horizontal="center" vertical="center" wrapText="1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7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H9" sqref="AH9"/>
    </sheetView>
  </sheetViews>
  <sheetFormatPr defaultRowHeight="12.75" x14ac:dyDescent="0.2"/>
  <cols>
    <col min="1" max="1" width="12.28515625" style="18" customWidth="1"/>
    <col min="2" max="2" width="84.140625" style="18" customWidth="1"/>
    <col min="3" max="3" width="16.140625" style="18" customWidth="1"/>
    <col min="4" max="5" width="24.140625" style="18" customWidth="1"/>
    <col min="6" max="6" width="24.28515625" style="2" customWidth="1"/>
    <col min="7" max="9" width="21.28515625" style="2" hidden="1" customWidth="1"/>
    <col min="10" max="10" width="24.140625" style="2" customWidth="1"/>
    <col min="11" max="11" width="21.28515625" style="2" customWidth="1"/>
    <col min="12" max="12" width="12.140625" style="2" bestFit="1" customWidth="1"/>
    <col min="13" max="13" width="24.5703125" style="2" hidden="1" customWidth="1"/>
    <col min="14" max="14" width="25.140625" style="2" hidden="1" customWidth="1"/>
    <col min="15" max="15" width="13.85546875" style="2" hidden="1" customWidth="1"/>
    <col min="16" max="16" width="15.42578125" style="2" customWidth="1"/>
    <col min="17" max="17" width="24.28515625" style="2" customWidth="1"/>
    <col min="18" max="18" width="23.5703125" style="1" customWidth="1"/>
    <col min="19" max="19" width="11.7109375" style="2" bestFit="1" customWidth="1"/>
    <col min="20" max="30" width="0" style="2" hidden="1" customWidth="1"/>
    <col min="31" max="32" width="9.140625" style="2"/>
    <col min="33" max="33" width="12.28515625" style="2" bestFit="1" customWidth="1"/>
    <col min="34" max="16384" width="9.140625" style="2"/>
  </cols>
  <sheetData>
    <row r="1" spans="1:27" ht="30" customHeight="1" x14ac:dyDescent="0.2">
      <c r="A1" s="133" t="s">
        <v>199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27" ht="18.75" x14ac:dyDescent="0.3">
      <c r="A2" s="21" t="s">
        <v>48</v>
      </c>
      <c r="B2" s="16"/>
      <c r="C2" s="1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4" t="s">
        <v>13</v>
      </c>
      <c r="S2" s="4"/>
    </row>
    <row r="3" spans="1:27" s="43" customFormat="1" ht="15" customHeight="1" x14ac:dyDescent="0.25">
      <c r="A3" s="135" t="s">
        <v>0</v>
      </c>
      <c r="B3" s="136" t="s">
        <v>1</v>
      </c>
      <c r="C3" s="136" t="s">
        <v>2</v>
      </c>
      <c r="D3" s="129" t="s">
        <v>176</v>
      </c>
      <c r="E3" s="129" t="s">
        <v>177</v>
      </c>
      <c r="F3" s="129" t="s">
        <v>183</v>
      </c>
      <c r="G3" s="129" t="s">
        <v>60</v>
      </c>
      <c r="H3" s="129" t="s">
        <v>179</v>
      </c>
      <c r="I3" s="129" t="s">
        <v>182</v>
      </c>
      <c r="J3" s="129" t="s">
        <v>184</v>
      </c>
      <c r="K3" s="129" t="s">
        <v>185</v>
      </c>
      <c r="L3" s="129" t="s">
        <v>3</v>
      </c>
      <c r="M3" s="129" t="s">
        <v>186</v>
      </c>
      <c r="N3" s="129" t="s">
        <v>187</v>
      </c>
      <c r="O3" s="129" t="s">
        <v>3</v>
      </c>
      <c r="P3" s="130" t="s">
        <v>189</v>
      </c>
      <c r="Q3" s="129" t="s">
        <v>188</v>
      </c>
      <c r="R3" s="129" t="s">
        <v>178</v>
      </c>
      <c r="S3" s="129" t="s">
        <v>3</v>
      </c>
    </row>
    <row r="4" spans="1:27" s="43" customFormat="1" ht="89.25" customHeight="1" x14ac:dyDescent="0.25">
      <c r="A4" s="135"/>
      <c r="B4" s="136"/>
      <c r="C4" s="136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29"/>
      <c r="R4" s="129"/>
      <c r="S4" s="129"/>
    </row>
    <row r="5" spans="1:27" s="47" customFormat="1" ht="20.25" x14ac:dyDescent="0.2">
      <c r="A5" s="44" t="s">
        <v>4</v>
      </c>
      <c r="B5" s="45" t="s">
        <v>5</v>
      </c>
      <c r="C5" s="45">
        <f>B5+1</f>
        <v>3</v>
      </c>
      <c r="D5" s="45">
        <f>C5+1</f>
        <v>4</v>
      </c>
      <c r="E5" s="45">
        <f t="shared" ref="E5:K5" si="0">D5+1</f>
        <v>5</v>
      </c>
      <c r="F5" s="45">
        <f t="shared" ref="F5" si="1">E5+1</f>
        <v>6</v>
      </c>
      <c r="G5" s="45">
        <f t="shared" ref="G5" si="2">F5+1</f>
        <v>7</v>
      </c>
      <c r="H5" s="45">
        <f t="shared" ref="H5" si="3">G5+1</f>
        <v>8</v>
      </c>
      <c r="I5" s="45">
        <f t="shared" ref="I5" si="4">H5+1</f>
        <v>9</v>
      </c>
      <c r="J5" s="45">
        <v>7</v>
      </c>
      <c r="K5" s="45">
        <f t="shared" si="0"/>
        <v>8</v>
      </c>
      <c r="L5" s="45">
        <f t="shared" ref="L5" si="5">K5+1</f>
        <v>9</v>
      </c>
      <c r="M5" s="45">
        <f t="shared" ref="M5" si="6">L5+1</f>
        <v>10</v>
      </c>
      <c r="N5" s="45">
        <f t="shared" ref="N5" si="7">M5+1</f>
        <v>11</v>
      </c>
      <c r="O5" s="45">
        <f t="shared" ref="O5" si="8">N5+1</f>
        <v>12</v>
      </c>
      <c r="P5" s="45">
        <v>10</v>
      </c>
      <c r="Q5" s="45">
        <f t="shared" ref="Q5" si="9">P5+1</f>
        <v>11</v>
      </c>
      <c r="R5" s="45">
        <f t="shared" ref="R5" si="10">Q5+1</f>
        <v>12</v>
      </c>
      <c r="S5" s="45">
        <f t="shared" ref="S5" si="11">R5+1</f>
        <v>13</v>
      </c>
      <c r="T5" s="46"/>
      <c r="U5" s="46"/>
      <c r="V5" s="46"/>
      <c r="W5" s="46"/>
      <c r="X5" s="46"/>
      <c r="Y5" s="46"/>
      <c r="Z5" s="46"/>
      <c r="AA5" s="46"/>
    </row>
    <row r="6" spans="1:27" s="48" customFormat="1" ht="19.5" customHeight="1" x14ac:dyDescent="0.2">
      <c r="A6" s="134" t="s">
        <v>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27" s="90" customFormat="1" ht="40.5" customHeight="1" x14ac:dyDescent="0.25">
      <c r="A7" s="88">
        <v>1</v>
      </c>
      <c r="B7" s="100" t="s">
        <v>61</v>
      </c>
      <c r="C7" s="89" t="s">
        <v>14</v>
      </c>
      <c r="D7" s="91">
        <v>4711296.5599999996</v>
      </c>
      <c r="E7" s="91">
        <v>4714247.45</v>
      </c>
      <c r="F7" s="91">
        <f>SUM(G7:I7)</f>
        <v>1077353.3260000001</v>
      </c>
      <c r="G7" s="91">
        <v>334636.39500000002</v>
      </c>
      <c r="H7" s="91">
        <v>360897.48800000001</v>
      </c>
      <c r="I7" s="91">
        <v>381819.44300000003</v>
      </c>
      <c r="J7" s="91">
        <v>963703.19</v>
      </c>
      <c r="K7" s="91">
        <f>F7-J7</f>
        <v>113650.13600000017</v>
      </c>
      <c r="L7" s="98">
        <f>F7/J7*100</f>
        <v>111.7930642109839</v>
      </c>
      <c r="M7" s="91">
        <f>E7/12*3</f>
        <v>1178561.8625</v>
      </c>
      <c r="N7" s="91">
        <f>F7-M7</f>
        <v>-101208.53649999993</v>
      </c>
      <c r="O7" s="98">
        <f>F7/M7*100</f>
        <v>91.412539322686598</v>
      </c>
      <c r="P7" s="98">
        <f>F7/E7*100</f>
        <v>22.85313483067165</v>
      </c>
      <c r="Q7" s="91">
        <v>884109.96500000008</v>
      </c>
      <c r="R7" s="92">
        <f>F7-Q7</f>
        <v>193243.36100000003</v>
      </c>
      <c r="S7" s="93">
        <f>F7/Q7*100</f>
        <v>121.85738976485806</v>
      </c>
    </row>
    <row r="8" spans="1:27" s="90" customFormat="1" ht="37.5" x14ac:dyDescent="0.25">
      <c r="A8" s="88">
        <f>A7+1</f>
        <v>2</v>
      </c>
      <c r="B8" s="100" t="s">
        <v>36</v>
      </c>
      <c r="C8" s="89" t="s">
        <v>16</v>
      </c>
      <c r="D8" s="91">
        <v>7000</v>
      </c>
      <c r="E8" s="91">
        <v>7000</v>
      </c>
      <c r="F8" s="91">
        <f t="shared" ref="F8:F72" si="12">SUM(G8:I8)</f>
        <v>1676.2280000000001</v>
      </c>
      <c r="G8" s="91">
        <v>337.15100000000001</v>
      </c>
      <c r="H8" s="91">
        <v>228.66900000000001</v>
      </c>
      <c r="I8" s="91">
        <v>1110.4079999999999</v>
      </c>
      <c r="J8" s="91">
        <v>1675</v>
      </c>
      <c r="K8" s="91">
        <f t="shared" ref="K8:K76" si="13">F8-J8</f>
        <v>1.2280000000000655</v>
      </c>
      <c r="L8" s="98">
        <f t="shared" ref="L8:L76" si="14">F8/J8*100</f>
        <v>100.07331343283583</v>
      </c>
      <c r="M8" s="91">
        <f>E8/12*3</f>
        <v>1750</v>
      </c>
      <c r="N8" s="91">
        <f t="shared" ref="N8:N76" si="15">F8-M8</f>
        <v>-73.771999999999935</v>
      </c>
      <c r="O8" s="98">
        <f t="shared" ref="O8:O76" si="16">F8/M8*100</f>
        <v>95.78445714285715</v>
      </c>
      <c r="P8" s="98">
        <f t="shared" ref="P8:P76" si="17">F8/E8*100</f>
        <v>23.946114285714287</v>
      </c>
      <c r="Q8" s="91">
        <v>1865.049</v>
      </c>
      <c r="R8" s="92">
        <f t="shared" ref="R8:R39" si="18">F8-Q8</f>
        <v>-188.82099999999991</v>
      </c>
      <c r="S8" s="93">
        <f t="shared" ref="S8:S13" si="19">F8/Q8*100</f>
        <v>89.875815595193487</v>
      </c>
    </row>
    <row r="9" spans="1:27" s="90" customFormat="1" ht="39" customHeight="1" x14ac:dyDescent="0.25">
      <c r="A9" s="88">
        <v>3</v>
      </c>
      <c r="B9" s="100" t="s">
        <v>95</v>
      </c>
      <c r="C9" s="89" t="s">
        <v>96</v>
      </c>
      <c r="D9" s="91">
        <f>SUM(D10:D13)</f>
        <v>238</v>
      </c>
      <c r="E9" s="91">
        <f>SUM(E10:E13)</f>
        <v>238</v>
      </c>
      <c r="F9" s="91">
        <f t="shared" si="12"/>
        <v>98.914999999999992</v>
      </c>
      <c r="G9" s="91">
        <f t="shared" ref="G9:I9" si="20">SUM(G10:G13)</f>
        <v>3.7160000000000002</v>
      </c>
      <c r="H9" s="91">
        <f t="shared" si="20"/>
        <v>94.658000000000001</v>
      </c>
      <c r="I9" s="91">
        <f t="shared" si="20"/>
        <v>0.54100000000000004</v>
      </c>
      <c r="J9" s="91">
        <f t="shared" ref="J9" si="21">SUM(J10:J13)</f>
        <v>97.5</v>
      </c>
      <c r="K9" s="91">
        <f t="shared" si="13"/>
        <v>1.414999999999992</v>
      </c>
      <c r="L9" s="98">
        <f t="shared" si="14"/>
        <v>101.45128205128205</v>
      </c>
      <c r="M9" s="91">
        <f t="shared" ref="M9:M50" si="22">E9/12*3</f>
        <v>59.5</v>
      </c>
      <c r="N9" s="91">
        <f t="shared" si="15"/>
        <v>39.414999999999992</v>
      </c>
      <c r="O9" s="98">
        <f t="shared" si="16"/>
        <v>166.24369747899158</v>
      </c>
      <c r="P9" s="98">
        <f t="shared" si="17"/>
        <v>41.560924369747895</v>
      </c>
      <c r="Q9" s="91">
        <f t="shared" ref="Q9" si="23">SUM(Q10:Q13)</f>
        <v>205.45800000000003</v>
      </c>
      <c r="R9" s="92">
        <f t="shared" si="18"/>
        <v>-106.54300000000003</v>
      </c>
      <c r="S9" s="93">
        <f t="shared" si="19"/>
        <v>48.143659531388401</v>
      </c>
    </row>
    <row r="10" spans="1:27" s="50" customFormat="1" ht="56.25" x14ac:dyDescent="0.25">
      <c r="A10" s="49" t="s">
        <v>97</v>
      </c>
      <c r="B10" s="101" t="s">
        <v>118</v>
      </c>
      <c r="C10" s="123" t="s">
        <v>119</v>
      </c>
      <c r="D10" s="94">
        <v>20</v>
      </c>
      <c r="E10" s="94">
        <v>20</v>
      </c>
      <c r="F10" s="94">
        <f t="shared" si="12"/>
        <v>6.5830000000000002</v>
      </c>
      <c r="G10" s="94">
        <v>0</v>
      </c>
      <c r="H10" s="94">
        <v>6.5830000000000002</v>
      </c>
      <c r="I10" s="94">
        <v>0</v>
      </c>
      <c r="J10" s="94">
        <v>6.5</v>
      </c>
      <c r="K10" s="94">
        <f t="shared" si="13"/>
        <v>8.3000000000000185E-2</v>
      </c>
      <c r="L10" s="84">
        <f t="shared" si="14"/>
        <v>101.27692307692308</v>
      </c>
      <c r="M10" s="94">
        <f t="shared" si="22"/>
        <v>5</v>
      </c>
      <c r="N10" s="94">
        <f t="shared" si="15"/>
        <v>1.5830000000000002</v>
      </c>
      <c r="O10" s="84">
        <f t="shared" si="16"/>
        <v>131.66</v>
      </c>
      <c r="P10" s="84">
        <f t="shared" si="17"/>
        <v>32.914999999999999</v>
      </c>
      <c r="Q10" s="94">
        <v>3.5609999999999999</v>
      </c>
      <c r="R10" s="69">
        <f t="shared" si="18"/>
        <v>3.0220000000000002</v>
      </c>
      <c r="S10" s="70">
        <f t="shared" si="19"/>
        <v>184.86380230272397</v>
      </c>
    </row>
    <row r="11" spans="1:27" s="50" customFormat="1" ht="75" x14ac:dyDescent="0.25">
      <c r="A11" s="49" t="s">
        <v>98</v>
      </c>
      <c r="B11" s="101" t="s">
        <v>90</v>
      </c>
      <c r="C11" s="42" t="s">
        <v>91</v>
      </c>
      <c r="D11" s="94">
        <v>68</v>
      </c>
      <c r="E11" s="94">
        <v>68</v>
      </c>
      <c r="F11" s="94">
        <f t="shared" si="12"/>
        <v>58.296999999999997</v>
      </c>
      <c r="G11" s="94">
        <v>0.68899999999999995</v>
      </c>
      <c r="H11" s="94">
        <v>57.607999999999997</v>
      </c>
      <c r="I11" s="94">
        <v>0</v>
      </c>
      <c r="J11" s="94">
        <v>57.6</v>
      </c>
      <c r="K11" s="94">
        <f t="shared" si="13"/>
        <v>0.69699999999999562</v>
      </c>
      <c r="L11" s="84">
        <f t="shared" si="14"/>
        <v>101.21006944444444</v>
      </c>
      <c r="M11" s="94">
        <f t="shared" si="22"/>
        <v>17</v>
      </c>
      <c r="N11" s="94">
        <f t="shared" si="15"/>
        <v>41.296999999999997</v>
      </c>
      <c r="O11" s="84">
        <f t="shared" si="16"/>
        <v>342.92352941176472</v>
      </c>
      <c r="P11" s="84">
        <f t="shared" si="17"/>
        <v>85.73088235294118</v>
      </c>
      <c r="Q11" s="94">
        <v>23.032</v>
      </c>
      <c r="R11" s="69">
        <f t="shared" si="18"/>
        <v>35.265000000000001</v>
      </c>
      <c r="S11" s="70">
        <f t="shared" si="19"/>
        <v>253.11306009030915</v>
      </c>
    </row>
    <row r="12" spans="1:27" s="50" customFormat="1" ht="37.5" x14ac:dyDescent="0.25">
      <c r="A12" s="49" t="s">
        <v>99</v>
      </c>
      <c r="B12" s="101" t="s">
        <v>116</v>
      </c>
      <c r="C12" s="42" t="s">
        <v>94</v>
      </c>
      <c r="D12" s="94">
        <v>135</v>
      </c>
      <c r="E12" s="94">
        <v>135</v>
      </c>
      <c r="F12" s="94">
        <f t="shared" si="12"/>
        <v>34.034999999999997</v>
      </c>
      <c r="G12" s="94">
        <v>3.0270000000000001</v>
      </c>
      <c r="H12" s="94">
        <v>30.466999999999999</v>
      </c>
      <c r="I12" s="94">
        <v>0.54100000000000004</v>
      </c>
      <c r="J12" s="94">
        <v>33.4</v>
      </c>
      <c r="K12" s="94">
        <f t="shared" si="13"/>
        <v>0.63499999999999801</v>
      </c>
      <c r="L12" s="84">
        <f t="shared" si="14"/>
        <v>101.90119760479041</v>
      </c>
      <c r="M12" s="94">
        <f t="shared" si="22"/>
        <v>33.75</v>
      </c>
      <c r="N12" s="94">
        <f t="shared" si="15"/>
        <v>0.28499999999999659</v>
      </c>
      <c r="O12" s="84">
        <f t="shared" si="16"/>
        <v>100.84444444444442</v>
      </c>
      <c r="P12" s="84">
        <f t="shared" si="17"/>
        <v>25.211111111111105</v>
      </c>
      <c r="Q12" s="94">
        <v>28.178000000000001</v>
      </c>
      <c r="R12" s="69">
        <f t="shared" si="18"/>
        <v>5.8569999999999958</v>
      </c>
      <c r="S12" s="70">
        <f t="shared" si="19"/>
        <v>120.78571935552557</v>
      </c>
    </row>
    <row r="13" spans="1:27" s="50" customFormat="1" ht="37.5" x14ac:dyDescent="0.25">
      <c r="A13" s="49" t="s">
        <v>120</v>
      </c>
      <c r="B13" s="101" t="s">
        <v>115</v>
      </c>
      <c r="C13" s="42" t="s">
        <v>114</v>
      </c>
      <c r="D13" s="94">
        <v>15</v>
      </c>
      <c r="E13" s="94">
        <v>15</v>
      </c>
      <c r="F13" s="94">
        <f t="shared" si="12"/>
        <v>0</v>
      </c>
      <c r="G13" s="94">
        <v>0</v>
      </c>
      <c r="H13" s="94">
        <v>0</v>
      </c>
      <c r="I13" s="94">
        <v>0</v>
      </c>
      <c r="J13" s="94">
        <v>0</v>
      </c>
      <c r="K13" s="94">
        <f t="shared" si="13"/>
        <v>0</v>
      </c>
      <c r="L13" s="84"/>
      <c r="M13" s="94">
        <f t="shared" si="22"/>
        <v>3.75</v>
      </c>
      <c r="N13" s="94">
        <f t="shared" si="15"/>
        <v>-3.75</v>
      </c>
      <c r="O13" s="84">
        <f t="shared" si="16"/>
        <v>0</v>
      </c>
      <c r="P13" s="84">
        <f t="shared" si="17"/>
        <v>0</v>
      </c>
      <c r="Q13" s="94">
        <v>150.68700000000001</v>
      </c>
      <c r="R13" s="69">
        <f t="shared" si="18"/>
        <v>-150.68700000000001</v>
      </c>
      <c r="S13" s="70">
        <f t="shared" si="19"/>
        <v>0</v>
      </c>
    </row>
    <row r="14" spans="1:27" s="90" customFormat="1" ht="33" customHeight="1" x14ac:dyDescent="0.25">
      <c r="A14" s="88">
        <v>4</v>
      </c>
      <c r="B14" s="102" t="s">
        <v>80</v>
      </c>
      <c r="C14" s="58" t="s">
        <v>79</v>
      </c>
      <c r="D14" s="91">
        <f>D15+D18</f>
        <v>720700</v>
      </c>
      <c r="E14" s="91">
        <f>E15+E18</f>
        <v>720700</v>
      </c>
      <c r="F14" s="91">
        <f t="shared" si="12"/>
        <v>182682.149</v>
      </c>
      <c r="G14" s="91">
        <f t="shared" ref="G14:I14" si="24">G15+G18</f>
        <v>64659.467000000004</v>
      </c>
      <c r="H14" s="91">
        <f t="shared" si="24"/>
        <v>53876.237000000001</v>
      </c>
      <c r="I14" s="91">
        <f t="shared" si="24"/>
        <v>64146.445000000007</v>
      </c>
      <c r="J14" s="91">
        <f t="shared" ref="J14" si="25">J15+J18</f>
        <v>181520</v>
      </c>
      <c r="K14" s="91">
        <f t="shared" si="13"/>
        <v>1162.1490000000049</v>
      </c>
      <c r="L14" s="98">
        <f t="shared" si="14"/>
        <v>100.6402319303658</v>
      </c>
      <c r="M14" s="91">
        <f t="shared" si="22"/>
        <v>180175</v>
      </c>
      <c r="N14" s="91">
        <f t="shared" si="15"/>
        <v>2507.1490000000049</v>
      </c>
      <c r="O14" s="98">
        <f t="shared" si="16"/>
        <v>101.39150770084639</v>
      </c>
      <c r="P14" s="98">
        <f t="shared" si="17"/>
        <v>25.347876925211597</v>
      </c>
      <c r="Q14" s="91">
        <f t="shared" ref="Q14" si="26">Q15+Q18</f>
        <v>136946.28700000001</v>
      </c>
      <c r="R14" s="92">
        <f t="shared" si="18"/>
        <v>45735.861999999994</v>
      </c>
      <c r="S14" s="93">
        <f t="shared" ref="S14:S20" si="27">F14/Q14*100</f>
        <v>133.39693466826157</v>
      </c>
    </row>
    <row r="15" spans="1:27" s="50" customFormat="1" ht="37.5" customHeight="1" x14ac:dyDescent="0.25">
      <c r="A15" s="49" t="s">
        <v>110</v>
      </c>
      <c r="B15" s="101" t="s">
        <v>143</v>
      </c>
      <c r="C15" s="131" t="s">
        <v>149</v>
      </c>
      <c r="D15" s="94">
        <f>SUM(D16:D17)</f>
        <v>306500</v>
      </c>
      <c r="E15" s="94">
        <f>SUM(E16:E17)</f>
        <v>306500</v>
      </c>
      <c r="F15" s="94">
        <f t="shared" si="12"/>
        <v>82049.475000000006</v>
      </c>
      <c r="G15" s="94">
        <f t="shared" ref="G15:I15" si="28">SUM(G16:G17)</f>
        <v>25963.946</v>
      </c>
      <c r="H15" s="94">
        <f t="shared" si="28"/>
        <v>25271.418000000001</v>
      </c>
      <c r="I15" s="94">
        <f t="shared" si="28"/>
        <v>30814.111000000001</v>
      </c>
      <c r="J15" s="94">
        <f t="shared" ref="J15" si="29">SUM(J16:J17)</f>
        <v>81020</v>
      </c>
      <c r="K15" s="94">
        <f t="shared" si="13"/>
        <v>1029.4750000000058</v>
      </c>
      <c r="L15" s="84">
        <f t="shared" si="14"/>
        <v>101.2706430510985</v>
      </c>
      <c r="M15" s="94">
        <f t="shared" si="22"/>
        <v>76625</v>
      </c>
      <c r="N15" s="94">
        <f t="shared" si="15"/>
        <v>5424.4750000000058</v>
      </c>
      <c r="O15" s="84">
        <f t="shared" si="16"/>
        <v>107.07924959216966</v>
      </c>
      <c r="P15" s="84">
        <f t="shared" si="17"/>
        <v>26.769812398042415</v>
      </c>
      <c r="Q15" s="94">
        <f t="shared" ref="Q15" si="30">SUM(Q16:Q17)</f>
        <v>53982.77900000001</v>
      </c>
      <c r="R15" s="69">
        <f t="shared" si="18"/>
        <v>28066.695999999996</v>
      </c>
      <c r="S15" s="70">
        <f t="shared" si="27"/>
        <v>151.99194357889576</v>
      </c>
    </row>
    <row r="16" spans="1:27" s="50" customFormat="1" ht="37.5" x14ac:dyDescent="0.25">
      <c r="A16" s="49" t="s">
        <v>139</v>
      </c>
      <c r="B16" s="101" t="s">
        <v>84</v>
      </c>
      <c r="C16" s="131"/>
      <c r="D16" s="94">
        <v>28500</v>
      </c>
      <c r="E16" s="94">
        <v>28500</v>
      </c>
      <c r="F16" s="94">
        <f t="shared" si="12"/>
        <v>6369.6919999999991</v>
      </c>
      <c r="G16" s="94">
        <v>1204.829</v>
      </c>
      <c r="H16" s="94">
        <v>1140.7190000000001</v>
      </c>
      <c r="I16" s="94">
        <v>4024.1439999999998</v>
      </c>
      <c r="J16" s="94">
        <v>6320</v>
      </c>
      <c r="K16" s="94">
        <f t="shared" si="13"/>
        <v>49.691999999999098</v>
      </c>
      <c r="L16" s="84">
        <f t="shared" si="14"/>
        <v>100.7862658227848</v>
      </c>
      <c r="M16" s="94">
        <f t="shared" si="22"/>
        <v>7125</v>
      </c>
      <c r="N16" s="94">
        <f t="shared" si="15"/>
        <v>-755.3080000000009</v>
      </c>
      <c r="O16" s="84">
        <f t="shared" si="16"/>
        <v>89.399185964912263</v>
      </c>
      <c r="P16" s="84">
        <f t="shared" si="17"/>
        <v>22.349796491228066</v>
      </c>
      <c r="Q16" s="94">
        <v>9665.8909999999996</v>
      </c>
      <c r="R16" s="69">
        <f t="shared" si="18"/>
        <v>-3296.1990000000005</v>
      </c>
      <c r="S16" s="70">
        <f t="shared" si="27"/>
        <v>65.898653316078153</v>
      </c>
    </row>
    <row r="17" spans="1:19" s="50" customFormat="1" ht="37.5" x14ac:dyDescent="0.25">
      <c r="A17" s="49" t="s">
        <v>140</v>
      </c>
      <c r="B17" s="101" t="s">
        <v>85</v>
      </c>
      <c r="C17" s="131"/>
      <c r="D17" s="94">
        <v>278000</v>
      </c>
      <c r="E17" s="94">
        <v>278000</v>
      </c>
      <c r="F17" s="94">
        <f t="shared" si="12"/>
        <v>75679.782999999996</v>
      </c>
      <c r="G17" s="94">
        <v>24759.116999999998</v>
      </c>
      <c r="H17" s="94">
        <v>24130.699000000001</v>
      </c>
      <c r="I17" s="94">
        <v>26789.967000000001</v>
      </c>
      <c r="J17" s="94">
        <v>74700</v>
      </c>
      <c r="K17" s="94">
        <f t="shared" si="13"/>
        <v>979.78299999999581</v>
      </c>
      <c r="L17" s="84">
        <f t="shared" si="14"/>
        <v>101.31162382864791</v>
      </c>
      <c r="M17" s="94">
        <f t="shared" si="22"/>
        <v>69500</v>
      </c>
      <c r="N17" s="94">
        <f t="shared" si="15"/>
        <v>6179.7829999999958</v>
      </c>
      <c r="O17" s="84">
        <f t="shared" si="16"/>
        <v>108.89177410071942</v>
      </c>
      <c r="P17" s="84">
        <f t="shared" si="17"/>
        <v>27.222943525179854</v>
      </c>
      <c r="Q17" s="94">
        <v>44316.888000000006</v>
      </c>
      <c r="R17" s="69">
        <f t="shared" si="18"/>
        <v>31362.89499999999</v>
      </c>
      <c r="S17" s="70">
        <f t="shared" si="27"/>
        <v>170.76962398623294</v>
      </c>
    </row>
    <row r="18" spans="1:19" s="50" customFormat="1" ht="37.5" x14ac:dyDescent="0.25">
      <c r="A18" s="49" t="s">
        <v>111</v>
      </c>
      <c r="B18" s="101" t="s">
        <v>86</v>
      </c>
      <c r="C18" s="42" t="s">
        <v>53</v>
      </c>
      <c r="D18" s="94">
        <f t="shared" ref="D18:E18" si="31">SUM(D19:D20)</f>
        <v>414200</v>
      </c>
      <c r="E18" s="94">
        <f t="shared" si="31"/>
        <v>414200</v>
      </c>
      <c r="F18" s="94">
        <f t="shared" si="12"/>
        <v>100632.674</v>
      </c>
      <c r="G18" s="94">
        <f t="shared" ref="G18:I18" si="32">SUM(G19:G20)</f>
        <v>38695.521000000001</v>
      </c>
      <c r="H18" s="94">
        <f t="shared" si="32"/>
        <v>28604.819</v>
      </c>
      <c r="I18" s="94">
        <f t="shared" si="32"/>
        <v>33332.334000000003</v>
      </c>
      <c r="J18" s="94">
        <f t="shared" ref="J18" si="33">SUM(J19:J20)</f>
        <v>100500</v>
      </c>
      <c r="K18" s="94">
        <f t="shared" si="13"/>
        <v>132.67399999999907</v>
      </c>
      <c r="L18" s="84">
        <f t="shared" si="14"/>
        <v>100.13201393034825</v>
      </c>
      <c r="M18" s="94">
        <f t="shared" si="22"/>
        <v>103550</v>
      </c>
      <c r="N18" s="94">
        <f t="shared" si="15"/>
        <v>-2917.3260000000009</v>
      </c>
      <c r="O18" s="84">
        <f t="shared" si="16"/>
        <v>97.182688556253012</v>
      </c>
      <c r="P18" s="84">
        <f t="shared" si="17"/>
        <v>24.295672139063253</v>
      </c>
      <c r="Q18" s="94">
        <f t="shared" ref="Q18" si="34">SUM(Q19:Q20)</f>
        <v>82963.508000000002</v>
      </c>
      <c r="R18" s="69">
        <f t="shared" si="18"/>
        <v>17669.165999999997</v>
      </c>
      <c r="S18" s="70">
        <f t="shared" si="27"/>
        <v>121.2975155293578</v>
      </c>
    </row>
    <row r="19" spans="1:19" s="50" customFormat="1" ht="112.5" customHeight="1" x14ac:dyDescent="0.25">
      <c r="A19" s="49" t="s">
        <v>141</v>
      </c>
      <c r="B19" s="101" t="s">
        <v>125</v>
      </c>
      <c r="C19" s="42">
        <v>14040100</v>
      </c>
      <c r="D19" s="94">
        <v>256000</v>
      </c>
      <c r="E19" s="94">
        <v>256000</v>
      </c>
      <c r="F19" s="94">
        <f t="shared" si="12"/>
        <v>64123.692000000003</v>
      </c>
      <c r="G19" s="94">
        <v>23061.749</v>
      </c>
      <c r="H19" s="94">
        <v>17196.71</v>
      </c>
      <c r="I19" s="94">
        <v>23865.233</v>
      </c>
      <c r="J19" s="94">
        <v>64100</v>
      </c>
      <c r="K19" s="94">
        <f t="shared" si="13"/>
        <v>23.692000000002736</v>
      </c>
      <c r="L19" s="84">
        <f t="shared" si="14"/>
        <v>100.03696099843995</v>
      </c>
      <c r="M19" s="94">
        <f t="shared" si="22"/>
        <v>64000</v>
      </c>
      <c r="N19" s="94">
        <f t="shared" si="15"/>
        <v>123.69200000000274</v>
      </c>
      <c r="O19" s="84">
        <f t="shared" si="16"/>
        <v>100.19326875000002</v>
      </c>
      <c r="P19" s="84">
        <f t="shared" si="17"/>
        <v>25.048317187500004</v>
      </c>
      <c r="Q19" s="94">
        <v>50037.100000000006</v>
      </c>
      <c r="R19" s="69">
        <f t="shared" si="18"/>
        <v>14086.591999999997</v>
      </c>
      <c r="S19" s="70">
        <f t="shared" si="27"/>
        <v>128.15229499711214</v>
      </c>
    </row>
    <row r="20" spans="1:19" s="50" customFormat="1" ht="75" x14ac:dyDescent="0.25">
      <c r="A20" s="49" t="s">
        <v>142</v>
      </c>
      <c r="B20" s="101" t="s">
        <v>126</v>
      </c>
      <c r="C20" s="42">
        <v>14040200</v>
      </c>
      <c r="D20" s="94">
        <v>158200</v>
      </c>
      <c r="E20" s="94">
        <v>158200</v>
      </c>
      <c r="F20" s="94">
        <f t="shared" si="12"/>
        <v>36508.982000000004</v>
      </c>
      <c r="G20" s="94">
        <v>15633.772000000001</v>
      </c>
      <c r="H20" s="94">
        <v>11408.109</v>
      </c>
      <c r="I20" s="94">
        <v>9467.1010000000006</v>
      </c>
      <c r="J20" s="94">
        <v>36400</v>
      </c>
      <c r="K20" s="94">
        <f t="shared" si="13"/>
        <v>108.98200000000361</v>
      </c>
      <c r="L20" s="84">
        <f t="shared" si="14"/>
        <v>100.29940109890111</v>
      </c>
      <c r="M20" s="94">
        <f t="shared" si="22"/>
        <v>39550</v>
      </c>
      <c r="N20" s="94">
        <f t="shared" si="15"/>
        <v>-3041.0179999999964</v>
      </c>
      <c r="O20" s="84">
        <f t="shared" si="16"/>
        <v>92.310953223767385</v>
      </c>
      <c r="P20" s="84">
        <f t="shared" si="17"/>
        <v>23.077738305941846</v>
      </c>
      <c r="Q20" s="94">
        <v>32926.408000000003</v>
      </c>
      <c r="R20" s="69">
        <f t="shared" si="18"/>
        <v>3582.5740000000005</v>
      </c>
      <c r="S20" s="70">
        <f t="shared" si="27"/>
        <v>110.88054913247748</v>
      </c>
    </row>
    <row r="21" spans="1:19" s="62" customFormat="1" ht="26.25" customHeight="1" x14ac:dyDescent="0.25">
      <c r="A21" s="88">
        <v>5</v>
      </c>
      <c r="B21" s="100" t="s">
        <v>127</v>
      </c>
      <c r="C21" s="89" t="s">
        <v>128</v>
      </c>
      <c r="D21" s="91">
        <v>0</v>
      </c>
      <c r="E21" s="91">
        <v>0</v>
      </c>
      <c r="F21" s="91">
        <f t="shared" si="12"/>
        <v>0</v>
      </c>
      <c r="G21" s="91">
        <v>0</v>
      </c>
      <c r="H21" s="91"/>
      <c r="I21" s="91"/>
      <c r="J21" s="91"/>
      <c r="K21" s="91">
        <f t="shared" si="13"/>
        <v>0</v>
      </c>
      <c r="L21" s="98"/>
      <c r="M21" s="91">
        <f t="shared" si="22"/>
        <v>0</v>
      </c>
      <c r="N21" s="91">
        <f t="shared" si="15"/>
        <v>0</v>
      </c>
      <c r="O21" s="98"/>
      <c r="P21" s="98"/>
      <c r="Q21" s="91">
        <v>0</v>
      </c>
      <c r="R21" s="92">
        <f t="shared" si="18"/>
        <v>0</v>
      </c>
      <c r="S21" s="93"/>
    </row>
    <row r="22" spans="1:19" s="62" customFormat="1" ht="37.5" x14ac:dyDescent="0.25">
      <c r="A22" s="88">
        <v>5</v>
      </c>
      <c r="B22" s="100" t="s">
        <v>124</v>
      </c>
      <c r="C22" s="89" t="s">
        <v>38</v>
      </c>
      <c r="D22" s="91">
        <f>D23+D24+D25+D27+D26</f>
        <v>1985135</v>
      </c>
      <c r="E22" s="91">
        <f>E23+E24+E25+E27+E26</f>
        <v>1985135</v>
      </c>
      <c r="F22" s="91">
        <f t="shared" si="12"/>
        <v>514166.06799999997</v>
      </c>
      <c r="G22" s="91">
        <f t="shared" ref="G22:I22" si="35">G23+G24+G25+G27+G26</f>
        <v>200072.26499999998</v>
      </c>
      <c r="H22" s="91">
        <f t="shared" si="35"/>
        <v>207402.95800000001</v>
      </c>
      <c r="I22" s="91">
        <f t="shared" si="35"/>
        <v>106690.845</v>
      </c>
      <c r="J22" s="91">
        <f t="shared" ref="J22" si="36">J23+J24+J25+J27+J26</f>
        <v>478150</v>
      </c>
      <c r="K22" s="91">
        <f t="shared" si="13"/>
        <v>36016.06799999997</v>
      </c>
      <c r="L22" s="98">
        <f t="shared" si="14"/>
        <v>107.53237854229845</v>
      </c>
      <c r="M22" s="91">
        <f t="shared" si="22"/>
        <v>496283.75</v>
      </c>
      <c r="N22" s="91">
        <f t="shared" si="15"/>
        <v>17882.31799999997</v>
      </c>
      <c r="O22" s="98">
        <f t="shared" si="16"/>
        <v>103.6032447163543</v>
      </c>
      <c r="P22" s="98">
        <f t="shared" si="17"/>
        <v>25.900811179088574</v>
      </c>
      <c r="Q22" s="91">
        <f t="shared" ref="Q22" si="37">Q23+Q24+Q25+Q27+Q26</f>
        <v>456708.14100000006</v>
      </c>
      <c r="R22" s="92">
        <f t="shared" si="18"/>
        <v>57457.926999999909</v>
      </c>
      <c r="S22" s="93">
        <f t="shared" ref="S22:S28" si="38">F22/Q22*100</f>
        <v>112.58088521789671</v>
      </c>
    </row>
    <row r="23" spans="1:19" s="64" customFormat="1" ht="33" customHeight="1" x14ac:dyDescent="0.25">
      <c r="A23" s="63" t="s">
        <v>152</v>
      </c>
      <c r="B23" s="103" t="s">
        <v>54</v>
      </c>
      <c r="C23" s="132" t="s">
        <v>44</v>
      </c>
      <c r="D23" s="94">
        <v>266930</v>
      </c>
      <c r="E23" s="94">
        <v>266930</v>
      </c>
      <c r="F23" s="94">
        <f t="shared" si="12"/>
        <v>64484.797000000006</v>
      </c>
      <c r="G23" s="94">
        <v>33334.353000000003</v>
      </c>
      <c r="H23" s="94">
        <v>16059.32</v>
      </c>
      <c r="I23" s="94">
        <v>15091.124</v>
      </c>
      <c r="J23" s="94">
        <v>61768</v>
      </c>
      <c r="K23" s="94">
        <f t="shared" si="13"/>
        <v>2716.7970000000059</v>
      </c>
      <c r="L23" s="84">
        <f t="shared" si="14"/>
        <v>104.39838913353195</v>
      </c>
      <c r="M23" s="94">
        <f t="shared" si="22"/>
        <v>66732.5</v>
      </c>
      <c r="N23" s="94">
        <f t="shared" si="15"/>
        <v>-2247.7029999999941</v>
      </c>
      <c r="O23" s="84">
        <f t="shared" si="16"/>
        <v>96.631771625519818</v>
      </c>
      <c r="P23" s="84">
        <f t="shared" si="17"/>
        <v>24.157942906379954</v>
      </c>
      <c r="Q23" s="94">
        <v>56843.024000000005</v>
      </c>
      <c r="R23" s="69">
        <f t="shared" si="18"/>
        <v>7641.773000000001</v>
      </c>
      <c r="S23" s="70">
        <f t="shared" si="38"/>
        <v>113.44364261830968</v>
      </c>
    </row>
    <row r="24" spans="1:19" s="64" customFormat="1" ht="33" customHeight="1" x14ac:dyDescent="0.25">
      <c r="A24" s="49" t="s">
        <v>153</v>
      </c>
      <c r="B24" s="103" t="s">
        <v>7</v>
      </c>
      <c r="C24" s="132"/>
      <c r="D24" s="94">
        <v>449450</v>
      </c>
      <c r="E24" s="94">
        <v>449450</v>
      </c>
      <c r="F24" s="94">
        <f t="shared" si="12"/>
        <v>122354.981</v>
      </c>
      <c r="G24" s="94">
        <v>35500.784</v>
      </c>
      <c r="H24" s="94">
        <v>44505.771000000001</v>
      </c>
      <c r="I24" s="94">
        <v>42348.425999999999</v>
      </c>
      <c r="J24" s="94">
        <v>115800</v>
      </c>
      <c r="K24" s="94">
        <f t="shared" si="13"/>
        <v>6554.9809999999998</v>
      </c>
      <c r="L24" s="84">
        <f t="shared" si="14"/>
        <v>105.66060535405872</v>
      </c>
      <c r="M24" s="94">
        <f t="shared" si="22"/>
        <v>112362.5</v>
      </c>
      <c r="N24" s="94">
        <f t="shared" si="15"/>
        <v>9992.4809999999998</v>
      </c>
      <c r="O24" s="84">
        <f t="shared" si="16"/>
        <v>108.89307464679052</v>
      </c>
      <c r="P24" s="84">
        <f t="shared" si="17"/>
        <v>27.223268661697631</v>
      </c>
      <c r="Q24" s="94">
        <v>103374.3</v>
      </c>
      <c r="R24" s="69">
        <f t="shared" si="18"/>
        <v>18980.680999999997</v>
      </c>
      <c r="S24" s="70">
        <f t="shared" si="38"/>
        <v>118.36112167144057</v>
      </c>
    </row>
    <row r="25" spans="1:19" s="64" customFormat="1" ht="33" customHeight="1" x14ac:dyDescent="0.25">
      <c r="A25" s="49" t="s">
        <v>154</v>
      </c>
      <c r="B25" s="103" t="s">
        <v>55</v>
      </c>
      <c r="C25" s="132"/>
      <c r="D25" s="94">
        <v>1800</v>
      </c>
      <c r="E25" s="94">
        <v>1800</v>
      </c>
      <c r="F25" s="94">
        <f t="shared" si="12"/>
        <v>1162.559</v>
      </c>
      <c r="G25" s="94">
        <v>603.67399999999998</v>
      </c>
      <c r="H25" s="94">
        <v>341.28</v>
      </c>
      <c r="I25" s="94">
        <v>217.60499999999999</v>
      </c>
      <c r="J25" s="94">
        <v>978</v>
      </c>
      <c r="K25" s="94">
        <f t="shared" si="13"/>
        <v>184.55899999999997</v>
      </c>
      <c r="L25" s="84">
        <f t="shared" si="14"/>
        <v>118.87106339468303</v>
      </c>
      <c r="M25" s="94">
        <f t="shared" si="22"/>
        <v>450</v>
      </c>
      <c r="N25" s="94">
        <f t="shared" si="15"/>
        <v>712.55899999999997</v>
      </c>
      <c r="O25" s="84">
        <f t="shared" si="16"/>
        <v>258.34644444444444</v>
      </c>
      <c r="P25" s="84">
        <f t="shared" si="17"/>
        <v>64.586611111111111</v>
      </c>
      <c r="Q25" s="94">
        <v>1006.5419999999999</v>
      </c>
      <c r="R25" s="69">
        <f t="shared" si="18"/>
        <v>156.01700000000005</v>
      </c>
      <c r="S25" s="70">
        <f t="shared" si="38"/>
        <v>115.50029705665537</v>
      </c>
    </row>
    <row r="26" spans="1:19" s="66" customFormat="1" ht="33" customHeight="1" x14ac:dyDescent="0.25">
      <c r="A26" s="49" t="s">
        <v>155</v>
      </c>
      <c r="B26" s="103" t="s">
        <v>40</v>
      </c>
      <c r="C26" s="65" t="s">
        <v>39</v>
      </c>
      <c r="D26" s="94">
        <v>3815</v>
      </c>
      <c r="E26" s="94">
        <v>3815</v>
      </c>
      <c r="F26" s="94">
        <f t="shared" si="12"/>
        <v>830.42499999999995</v>
      </c>
      <c r="G26" s="94">
        <v>243.37200000000001</v>
      </c>
      <c r="H26" s="94">
        <v>479.33499999999998</v>
      </c>
      <c r="I26" s="94">
        <v>107.718</v>
      </c>
      <c r="J26" s="94">
        <v>804</v>
      </c>
      <c r="K26" s="94">
        <f t="shared" si="13"/>
        <v>26.424999999999955</v>
      </c>
      <c r="L26" s="84">
        <f t="shared" si="14"/>
        <v>103.28669154228855</v>
      </c>
      <c r="M26" s="94">
        <f t="shared" si="22"/>
        <v>953.75</v>
      </c>
      <c r="N26" s="94">
        <f t="shared" si="15"/>
        <v>-123.32500000000005</v>
      </c>
      <c r="O26" s="84">
        <f t="shared" si="16"/>
        <v>87.069462647444297</v>
      </c>
      <c r="P26" s="84">
        <f t="shared" si="17"/>
        <v>21.767365661861074</v>
      </c>
      <c r="Q26" s="94">
        <v>776.96599999999989</v>
      </c>
      <c r="R26" s="94">
        <f t="shared" si="18"/>
        <v>53.45900000000006</v>
      </c>
      <c r="S26" s="70">
        <f t="shared" si="38"/>
        <v>106.8804812565801</v>
      </c>
    </row>
    <row r="27" spans="1:19" s="64" customFormat="1" ht="33" customHeight="1" x14ac:dyDescent="0.25">
      <c r="A27" s="49" t="s">
        <v>156</v>
      </c>
      <c r="B27" s="103" t="s">
        <v>33</v>
      </c>
      <c r="C27" s="124" t="s">
        <v>34</v>
      </c>
      <c r="D27" s="94">
        <v>1263140</v>
      </c>
      <c r="E27" s="94">
        <v>1263140</v>
      </c>
      <c r="F27" s="94">
        <f t="shared" si="12"/>
        <v>325333.30600000004</v>
      </c>
      <c r="G27" s="94">
        <v>130390.08199999999</v>
      </c>
      <c r="H27" s="94">
        <v>146017.25200000001</v>
      </c>
      <c r="I27" s="94">
        <v>48925.972000000002</v>
      </c>
      <c r="J27" s="94">
        <v>298800</v>
      </c>
      <c r="K27" s="94">
        <f t="shared" si="13"/>
        <v>26533.306000000041</v>
      </c>
      <c r="L27" s="84">
        <f t="shared" si="14"/>
        <v>108.87995515394915</v>
      </c>
      <c r="M27" s="94">
        <f t="shared" si="22"/>
        <v>315785</v>
      </c>
      <c r="N27" s="94">
        <f t="shared" si="15"/>
        <v>9548.3060000000405</v>
      </c>
      <c r="O27" s="84">
        <f t="shared" si="16"/>
        <v>103.02367306870181</v>
      </c>
      <c r="P27" s="84">
        <f t="shared" si="17"/>
        <v>25.755918267175453</v>
      </c>
      <c r="Q27" s="94">
        <v>294707.30900000001</v>
      </c>
      <c r="R27" s="69">
        <f t="shared" si="18"/>
        <v>30625.997000000032</v>
      </c>
      <c r="S27" s="70">
        <f t="shared" si="38"/>
        <v>110.39200456341585</v>
      </c>
    </row>
    <row r="28" spans="1:19" s="90" customFormat="1" ht="56.25" x14ac:dyDescent="0.25">
      <c r="A28" s="88">
        <v>6</v>
      </c>
      <c r="B28" s="100" t="s">
        <v>46</v>
      </c>
      <c r="C28" s="89" t="s">
        <v>17</v>
      </c>
      <c r="D28" s="91">
        <v>2000</v>
      </c>
      <c r="E28" s="91">
        <v>2000</v>
      </c>
      <c r="F28" s="91">
        <f t="shared" si="12"/>
        <v>378.09900000000005</v>
      </c>
      <c r="G28" s="91">
        <v>0</v>
      </c>
      <c r="H28" s="91">
        <v>26.594999999999999</v>
      </c>
      <c r="I28" s="91">
        <v>351.50400000000002</v>
      </c>
      <c r="J28" s="91">
        <v>346.5</v>
      </c>
      <c r="K28" s="91">
        <f t="shared" si="13"/>
        <v>31.599000000000046</v>
      </c>
      <c r="L28" s="98">
        <f t="shared" si="14"/>
        <v>109.11948051948053</v>
      </c>
      <c r="M28" s="91">
        <f t="shared" si="22"/>
        <v>500</v>
      </c>
      <c r="N28" s="91">
        <f t="shared" si="15"/>
        <v>-121.90099999999995</v>
      </c>
      <c r="O28" s="98">
        <f t="shared" si="16"/>
        <v>75.619800000000012</v>
      </c>
      <c r="P28" s="98">
        <f t="shared" si="17"/>
        <v>18.904950000000003</v>
      </c>
      <c r="Q28" s="91">
        <v>590.5329999999999</v>
      </c>
      <c r="R28" s="92">
        <f t="shared" si="18"/>
        <v>-212.43399999999986</v>
      </c>
      <c r="S28" s="93">
        <f t="shared" si="38"/>
        <v>64.026735169753451</v>
      </c>
    </row>
    <row r="29" spans="1:19" s="90" customFormat="1" ht="23.25" x14ac:dyDescent="0.25">
      <c r="A29" s="88">
        <f t="shared" ref="A29:A37" si="39">A28+1</f>
        <v>7</v>
      </c>
      <c r="B29" s="100" t="s">
        <v>64</v>
      </c>
      <c r="C29" s="89" t="s">
        <v>63</v>
      </c>
      <c r="D29" s="91">
        <v>23900</v>
      </c>
      <c r="E29" s="91">
        <v>23900</v>
      </c>
      <c r="F29" s="91">
        <f t="shared" si="12"/>
        <v>0</v>
      </c>
      <c r="G29" s="91">
        <v>0</v>
      </c>
      <c r="H29" s="91">
        <v>0</v>
      </c>
      <c r="I29" s="91">
        <v>0</v>
      </c>
      <c r="J29" s="91">
        <v>0</v>
      </c>
      <c r="K29" s="91">
        <f t="shared" si="13"/>
        <v>0</v>
      </c>
      <c r="L29" s="98"/>
      <c r="M29" s="91">
        <f t="shared" si="22"/>
        <v>5975</v>
      </c>
      <c r="N29" s="91">
        <f t="shared" si="15"/>
        <v>-5975</v>
      </c>
      <c r="O29" s="98">
        <f t="shared" si="16"/>
        <v>0</v>
      </c>
      <c r="P29" s="98">
        <f t="shared" si="17"/>
        <v>0</v>
      </c>
      <c r="Q29" s="91">
        <v>3441.3150000000001</v>
      </c>
      <c r="R29" s="92">
        <f t="shared" si="18"/>
        <v>-3441.3150000000001</v>
      </c>
      <c r="S29" s="93"/>
    </row>
    <row r="30" spans="1:19" s="90" customFormat="1" ht="29.25" customHeight="1" x14ac:dyDescent="0.25">
      <c r="A30" s="88">
        <f t="shared" si="39"/>
        <v>8</v>
      </c>
      <c r="B30" s="100" t="s">
        <v>8</v>
      </c>
      <c r="C30" s="89" t="s">
        <v>18</v>
      </c>
      <c r="D30" s="91">
        <v>95</v>
      </c>
      <c r="E30" s="91">
        <v>95</v>
      </c>
      <c r="F30" s="91">
        <f t="shared" si="12"/>
        <v>51.896999999999998</v>
      </c>
      <c r="G30" s="91">
        <v>0</v>
      </c>
      <c r="H30" s="91">
        <v>51.896999999999998</v>
      </c>
      <c r="I30" s="91">
        <v>0</v>
      </c>
      <c r="J30" s="91">
        <v>51</v>
      </c>
      <c r="K30" s="91">
        <f t="shared" si="13"/>
        <v>0.89699999999999847</v>
      </c>
      <c r="L30" s="98">
        <f t="shared" si="14"/>
        <v>101.75882352941177</v>
      </c>
      <c r="M30" s="91">
        <f t="shared" si="22"/>
        <v>23.75</v>
      </c>
      <c r="N30" s="91">
        <f t="shared" si="15"/>
        <v>28.146999999999998</v>
      </c>
      <c r="O30" s="98">
        <f t="shared" si="16"/>
        <v>218.51368421052632</v>
      </c>
      <c r="P30" s="98">
        <f t="shared" si="17"/>
        <v>54.62842105263158</v>
      </c>
      <c r="Q30" s="91">
        <v>0</v>
      </c>
      <c r="R30" s="92">
        <f t="shared" si="18"/>
        <v>51.896999999999998</v>
      </c>
      <c r="S30" s="93"/>
    </row>
    <row r="31" spans="1:19" s="90" customFormat="1" ht="75" x14ac:dyDescent="0.25">
      <c r="A31" s="88">
        <f t="shared" si="39"/>
        <v>9</v>
      </c>
      <c r="B31" s="104" t="s">
        <v>81</v>
      </c>
      <c r="C31" s="59" t="s">
        <v>82</v>
      </c>
      <c r="D31" s="91">
        <v>5</v>
      </c>
      <c r="E31" s="91">
        <v>54</v>
      </c>
      <c r="F31" s="91">
        <f t="shared" si="12"/>
        <v>54.896000000000001</v>
      </c>
      <c r="G31" s="91">
        <v>54.896000000000001</v>
      </c>
      <c r="H31" s="91">
        <v>0</v>
      </c>
      <c r="I31" s="91">
        <v>0</v>
      </c>
      <c r="J31" s="91">
        <v>54</v>
      </c>
      <c r="K31" s="91">
        <f t="shared" si="13"/>
        <v>0.8960000000000008</v>
      </c>
      <c r="L31" s="98">
        <f t="shared" si="14"/>
        <v>101.65925925925927</v>
      </c>
      <c r="M31" s="91">
        <f t="shared" si="22"/>
        <v>13.5</v>
      </c>
      <c r="N31" s="91">
        <f t="shared" si="15"/>
        <v>41.396000000000001</v>
      </c>
      <c r="O31" s="98">
        <f t="shared" si="16"/>
        <v>406.63703703703709</v>
      </c>
      <c r="P31" s="98">
        <f t="shared" si="17"/>
        <v>101.65925925925927</v>
      </c>
      <c r="Q31" s="91">
        <v>0</v>
      </c>
      <c r="R31" s="92">
        <f t="shared" si="18"/>
        <v>54.896000000000001</v>
      </c>
      <c r="S31" s="93"/>
    </row>
    <row r="32" spans="1:19" s="90" customFormat="1" ht="35.25" customHeight="1" x14ac:dyDescent="0.25">
      <c r="A32" s="88">
        <f t="shared" si="39"/>
        <v>10</v>
      </c>
      <c r="B32" s="105" t="s">
        <v>30</v>
      </c>
      <c r="C32" s="89" t="s">
        <v>24</v>
      </c>
      <c r="D32" s="91">
        <v>19500</v>
      </c>
      <c r="E32" s="91">
        <v>19500</v>
      </c>
      <c r="F32" s="91">
        <f t="shared" si="12"/>
        <v>4678.0689999999995</v>
      </c>
      <c r="G32" s="91">
        <v>1472.184</v>
      </c>
      <c r="H32" s="91">
        <v>1439.597</v>
      </c>
      <c r="I32" s="91">
        <v>1766.288</v>
      </c>
      <c r="J32" s="91">
        <v>4600</v>
      </c>
      <c r="K32" s="91">
        <f t="shared" si="13"/>
        <v>78.068999999999505</v>
      </c>
      <c r="L32" s="98">
        <f t="shared" si="14"/>
        <v>101.69715217391304</v>
      </c>
      <c r="M32" s="91">
        <f t="shared" si="22"/>
        <v>4875</v>
      </c>
      <c r="N32" s="91">
        <f t="shared" si="15"/>
        <v>-196.93100000000049</v>
      </c>
      <c r="O32" s="98">
        <f t="shared" si="16"/>
        <v>95.96038974358973</v>
      </c>
      <c r="P32" s="98">
        <f t="shared" si="17"/>
        <v>23.990097435897432</v>
      </c>
      <c r="Q32" s="91">
        <v>4026.8910000000005</v>
      </c>
      <c r="R32" s="92">
        <f t="shared" si="18"/>
        <v>651.17799999999897</v>
      </c>
      <c r="S32" s="93">
        <f>F32/Q32*100</f>
        <v>116.17073816996782</v>
      </c>
    </row>
    <row r="33" spans="1:19" s="90" customFormat="1" ht="56.25" x14ac:dyDescent="0.25">
      <c r="A33" s="88">
        <f t="shared" si="39"/>
        <v>11</v>
      </c>
      <c r="B33" s="105" t="s">
        <v>74</v>
      </c>
      <c r="C33" s="89" t="s">
        <v>73</v>
      </c>
      <c r="D33" s="91">
        <v>2300</v>
      </c>
      <c r="E33" s="91">
        <v>2300</v>
      </c>
      <c r="F33" s="91">
        <f t="shared" si="12"/>
        <v>1357.7360000000001</v>
      </c>
      <c r="G33" s="91">
        <v>64.132999999999996</v>
      </c>
      <c r="H33" s="91">
        <v>1052.6990000000001</v>
      </c>
      <c r="I33" s="91">
        <v>240.904</v>
      </c>
      <c r="J33" s="91">
        <v>1324</v>
      </c>
      <c r="K33" s="91">
        <f t="shared" si="13"/>
        <v>33.736000000000104</v>
      </c>
      <c r="L33" s="98">
        <f t="shared" si="14"/>
        <v>102.54803625377644</v>
      </c>
      <c r="M33" s="91">
        <f t="shared" si="22"/>
        <v>575</v>
      </c>
      <c r="N33" s="91">
        <f t="shared" si="15"/>
        <v>782.7360000000001</v>
      </c>
      <c r="O33" s="98">
        <f t="shared" si="16"/>
        <v>236.12800000000001</v>
      </c>
      <c r="P33" s="98">
        <f t="shared" si="17"/>
        <v>59.032000000000004</v>
      </c>
      <c r="Q33" s="91">
        <v>355.58699999999999</v>
      </c>
      <c r="R33" s="92">
        <f t="shared" si="18"/>
        <v>1002.1490000000001</v>
      </c>
      <c r="S33" s="93">
        <f>F33/Q33*100</f>
        <v>381.82948195518964</v>
      </c>
    </row>
    <row r="34" spans="1:19" s="90" customFormat="1" ht="56.25" x14ac:dyDescent="0.25">
      <c r="A34" s="88">
        <f t="shared" si="39"/>
        <v>12</v>
      </c>
      <c r="B34" s="105" t="s">
        <v>180</v>
      </c>
      <c r="C34" s="89" t="s">
        <v>100</v>
      </c>
      <c r="D34" s="91">
        <v>25000</v>
      </c>
      <c r="E34" s="91">
        <v>25000</v>
      </c>
      <c r="F34" s="91">
        <f t="shared" si="12"/>
        <v>8636.2360000000008</v>
      </c>
      <c r="G34" s="91">
        <v>2369.2840000000001</v>
      </c>
      <c r="H34" s="91">
        <v>3185.7420000000002</v>
      </c>
      <c r="I34" s="91">
        <v>3081.21</v>
      </c>
      <c r="J34" s="91">
        <v>8450</v>
      </c>
      <c r="K34" s="91">
        <f t="shared" si="13"/>
        <v>186.23600000000079</v>
      </c>
      <c r="L34" s="98">
        <f t="shared" si="14"/>
        <v>102.20397633136096</v>
      </c>
      <c r="M34" s="91">
        <f t="shared" si="22"/>
        <v>6250</v>
      </c>
      <c r="N34" s="91">
        <f t="shared" si="15"/>
        <v>2386.2360000000008</v>
      </c>
      <c r="O34" s="98">
        <f t="shared" si="16"/>
        <v>138.17977600000003</v>
      </c>
      <c r="P34" s="98">
        <f t="shared" si="17"/>
        <v>34.544944000000008</v>
      </c>
      <c r="Q34" s="91">
        <v>7255.567</v>
      </c>
      <c r="R34" s="92">
        <f t="shared" si="18"/>
        <v>1380.6690000000008</v>
      </c>
      <c r="S34" s="93">
        <f>F34/Q34*100</f>
        <v>119.02909862178932</v>
      </c>
    </row>
    <row r="35" spans="1:19" s="90" customFormat="1" ht="64.5" customHeight="1" x14ac:dyDescent="0.25">
      <c r="A35" s="88">
        <f>A34+1</f>
        <v>13</v>
      </c>
      <c r="B35" s="105" t="s">
        <v>130</v>
      </c>
      <c r="C35" s="89" t="s">
        <v>129</v>
      </c>
      <c r="D35" s="91">
        <v>1500</v>
      </c>
      <c r="E35" s="91">
        <v>1500</v>
      </c>
      <c r="F35" s="91">
        <f t="shared" si="12"/>
        <v>222.86</v>
      </c>
      <c r="G35" s="91">
        <v>62.843000000000004</v>
      </c>
      <c r="H35" s="91">
        <v>37.420999999999999</v>
      </c>
      <c r="I35" s="91">
        <v>122.596</v>
      </c>
      <c r="J35" s="91">
        <v>216</v>
      </c>
      <c r="K35" s="91">
        <f t="shared" si="13"/>
        <v>6.8600000000000136</v>
      </c>
      <c r="L35" s="98">
        <f t="shared" si="14"/>
        <v>103.17592592592592</v>
      </c>
      <c r="M35" s="91">
        <f t="shared" si="22"/>
        <v>375</v>
      </c>
      <c r="N35" s="91">
        <f t="shared" si="15"/>
        <v>-152.13999999999999</v>
      </c>
      <c r="O35" s="98">
        <f t="shared" si="16"/>
        <v>59.429333333333332</v>
      </c>
      <c r="P35" s="98">
        <f t="shared" si="17"/>
        <v>14.857333333333333</v>
      </c>
      <c r="Q35" s="91">
        <v>392.32899999999995</v>
      </c>
      <c r="R35" s="92">
        <f t="shared" si="18"/>
        <v>-169.46899999999994</v>
      </c>
      <c r="S35" s="93">
        <f>F35/Q35*100</f>
        <v>56.804365723665605</v>
      </c>
    </row>
    <row r="36" spans="1:19" s="90" customFormat="1" ht="75" x14ac:dyDescent="0.25">
      <c r="A36" s="88">
        <f t="shared" si="39"/>
        <v>14</v>
      </c>
      <c r="B36" s="105" t="s">
        <v>121</v>
      </c>
      <c r="C36" s="89" t="s">
        <v>122</v>
      </c>
      <c r="D36" s="91">
        <v>70</v>
      </c>
      <c r="E36" s="91">
        <v>70</v>
      </c>
      <c r="F36" s="91">
        <f t="shared" si="12"/>
        <v>89.144000000000005</v>
      </c>
      <c r="G36" s="91">
        <v>0</v>
      </c>
      <c r="H36" s="91">
        <v>51.962000000000003</v>
      </c>
      <c r="I36" s="91">
        <v>37.182000000000002</v>
      </c>
      <c r="J36" s="91">
        <v>70</v>
      </c>
      <c r="K36" s="91">
        <f t="shared" si="13"/>
        <v>19.144000000000005</v>
      </c>
      <c r="L36" s="98">
        <f t="shared" si="14"/>
        <v>127.34857142857143</v>
      </c>
      <c r="M36" s="91">
        <f t="shared" si="22"/>
        <v>17.5</v>
      </c>
      <c r="N36" s="91">
        <f t="shared" si="15"/>
        <v>71.644000000000005</v>
      </c>
      <c r="O36" s="98">
        <f t="shared" si="16"/>
        <v>509.39428571428573</v>
      </c>
      <c r="P36" s="98">
        <f t="shared" si="17"/>
        <v>127.34857142857143</v>
      </c>
      <c r="Q36" s="91">
        <v>9.5100000000000016</v>
      </c>
      <c r="R36" s="92">
        <f t="shared" si="18"/>
        <v>79.634</v>
      </c>
      <c r="S36" s="93">
        <f t="shared" ref="S36:S45" si="40">F36/Q36*100</f>
        <v>937.37118822292325</v>
      </c>
    </row>
    <row r="37" spans="1:19" s="90" customFormat="1" ht="23.25" x14ac:dyDescent="0.25">
      <c r="A37" s="88">
        <f t="shared" si="39"/>
        <v>15</v>
      </c>
      <c r="B37" s="105" t="s">
        <v>76</v>
      </c>
      <c r="C37" s="89" t="s">
        <v>75</v>
      </c>
      <c r="D37" s="91">
        <f>SUM(D38:D41)</f>
        <v>53583</v>
      </c>
      <c r="E37" s="91">
        <f>SUM(E38:E41)</f>
        <v>53583</v>
      </c>
      <c r="F37" s="91">
        <f t="shared" si="12"/>
        <v>8859.23</v>
      </c>
      <c r="G37" s="91">
        <f>SUM(G38:G41)</f>
        <v>2691.8269999999998</v>
      </c>
      <c r="H37" s="91">
        <f t="shared" ref="H37:I37" si="41">SUM(H38:H41)</f>
        <v>2735.317</v>
      </c>
      <c r="I37" s="91">
        <f t="shared" si="41"/>
        <v>3432.0859999999998</v>
      </c>
      <c r="J37" s="91">
        <f>SUM(J38:J41)</f>
        <v>8676.7999999999993</v>
      </c>
      <c r="K37" s="91">
        <f t="shared" si="13"/>
        <v>182.43000000000029</v>
      </c>
      <c r="L37" s="98">
        <f t="shared" si="14"/>
        <v>102.10250322699612</v>
      </c>
      <c r="M37" s="91">
        <f t="shared" si="22"/>
        <v>13395.75</v>
      </c>
      <c r="N37" s="91">
        <f t="shared" si="15"/>
        <v>-4536.5200000000004</v>
      </c>
      <c r="O37" s="98">
        <f t="shared" si="16"/>
        <v>66.134632252766735</v>
      </c>
      <c r="P37" s="98">
        <f t="shared" si="17"/>
        <v>16.533658063191684</v>
      </c>
      <c r="Q37" s="91">
        <f t="shared" ref="Q37" si="42">SUM(Q38:Q41)</f>
        <v>11841.208000000001</v>
      </c>
      <c r="R37" s="92">
        <f t="shared" si="18"/>
        <v>-2981.978000000001</v>
      </c>
      <c r="S37" s="93">
        <f t="shared" si="40"/>
        <v>74.816944352299188</v>
      </c>
    </row>
    <row r="38" spans="1:19" s="50" customFormat="1" ht="56.25" x14ac:dyDescent="0.25">
      <c r="A38" s="49" t="s">
        <v>157</v>
      </c>
      <c r="B38" s="106" t="s">
        <v>68</v>
      </c>
      <c r="C38" s="124" t="s">
        <v>67</v>
      </c>
      <c r="D38" s="94">
        <v>1550</v>
      </c>
      <c r="E38" s="94">
        <v>1550</v>
      </c>
      <c r="F38" s="94">
        <f t="shared" si="12"/>
        <v>393.01499999999999</v>
      </c>
      <c r="G38" s="94">
        <v>115.52500000000001</v>
      </c>
      <c r="H38" s="94">
        <v>137</v>
      </c>
      <c r="I38" s="94">
        <v>140.49</v>
      </c>
      <c r="J38" s="94">
        <v>382.5</v>
      </c>
      <c r="K38" s="94">
        <f t="shared" si="13"/>
        <v>10.514999999999986</v>
      </c>
      <c r="L38" s="84">
        <f t="shared" si="14"/>
        <v>102.74901960784312</v>
      </c>
      <c r="M38" s="94">
        <f t="shared" si="22"/>
        <v>387.5</v>
      </c>
      <c r="N38" s="94">
        <f t="shared" si="15"/>
        <v>5.5149999999999864</v>
      </c>
      <c r="O38" s="84">
        <f t="shared" si="16"/>
        <v>101.4232258064516</v>
      </c>
      <c r="P38" s="84">
        <f t="shared" si="17"/>
        <v>25.355806451612899</v>
      </c>
      <c r="Q38" s="94">
        <v>385.81</v>
      </c>
      <c r="R38" s="69">
        <f t="shared" si="18"/>
        <v>7.2049999999999841</v>
      </c>
      <c r="S38" s="70">
        <f t="shared" si="40"/>
        <v>101.86749954640885</v>
      </c>
    </row>
    <row r="39" spans="1:19" s="50" customFormat="1" ht="35.25" customHeight="1" x14ac:dyDescent="0.25">
      <c r="A39" s="49" t="s">
        <v>158</v>
      </c>
      <c r="B39" s="107" t="s">
        <v>56</v>
      </c>
      <c r="C39" s="42" t="s">
        <v>57</v>
      </c>
      <c r="D39" s="94">
        <v>51000</v>
      </c>
      <c r="E39" s="94">
        <v>51000</v>
      </c>
      <c r="F39" s="94">
        <f t="shared" si="12"/>
        <v>8266.8129999999983</v>
      </c>
      <c r="G39" s="94">
        <v>2480.1179999999999</v>
      </c>
      <c r="H39" s="94">
        <v>2553.8609999999999</v>
      </c>
      <c r="I39" s="94">
        <v>3232.8339999999998</v>
      </c>
      <c r="J39" s="94">
        <v>8100</v>
      </c>
      <c r="K39" s="94">
        <f t="shared" si="13"/>
        <v>166.81299999999828</v>
      </c>
      <c r="L39" s="84">
        <f t="shared" si="14"/>
        <v>102.05941975308639</v>
      </c>
      <c r="M39" s="94">
        <f t="shared" si="22"/>
        <v>12750</v>
      </c>
      <c r="N39" s="94">
        <f t="shared" si="15"/>
        <v>-4483.1870000000017</v>
      </c>
      <c r="O39" s="84">
        <f t="shared" si="16"/>
        <v>64.837749019607827</v>
      </c>
      <c r="P39" s="84">
        <f t="shared" si="17"/>
        <v>16.209437254901957</v>
      </c>
      <c r="Q39" s="94">
        <v>11200.418</v>
      </c>
      <c r="R39" s="69">
        <f t="shared" si="18"/>
        <v>-2933.6050000000014</v>
      </c>
      <c r="S39" s="70">
        <f t="shared" si="40"/>
        <v>73.808075734316333</v>
      </c>
    </row>
    <row r="40" spans="1:19" s="50" customFormat="1" ht="37.5" x14ac:dyDescent="0.25">
      <c r="A40" s="49" t="s">
        <v>159</v>
      </c>
      <c r="B40" s="107" t="s">
        <v>72</v>
      </c>
      <c r="C40" s="42" t="s">
        <v>69</v>
      </c>
      <c r="D40" s="94">
        <v>910</v>
      </c>
      <c r="E40" s="94">
        <v>910</v>
      </c>
      <c r="F40" s="94">
        <f t="shared" si="12"/>
        <v>188.072</v>
      </c>
      <c r="G40" s="94">
        <v>86.853999999999999</v>
      </c>
      <c r="H40" s="94">
        <v>42.456000000000003</v>
      </c>
      <c r="I40" s="94">
        <v>58.762</v>
      </c>
      <c r="J40" s="94">
        <v>183</v>
      </c>
      <c r="K40" s="94">
        <f t="shared" si="13"/>
        <v>5.0720000000000027</v>
      </c>
      <c r="L40" s="84">
        <f t="shared" si="14"/>
        <v>102.77158469945356</v>
      </c>
      <c r="M40" s="94">
        <f t="shared" si="22"/>
        <v>227.5</v>
      </c>
      <c r="N40" s="94">
        <f t="shared" si="15"/>
        <v>-39.427999999999997</v>
      </c>
      <c r="O40" s="84">
        <f t="shared" si="16"/>
        <v>82.669010989010999</v>
      </c>
      <c r="P40" s="84">
        <f t="shared" si="17"/>
        <v>20.66725274725275</v>
      </c>
      <c r="Q40" s="94">
        <v>231.35999999999999</v>
      </c>
      <c r="R40" s="69">
        <f t="shared" ref="R40:R68" si="43">F40-Q40</f>
        <v>-43.287999999999982</v>
      </c>
      <c r="S40" s="70">
        <f t="shared" si="40"/>
        <v>81.289764868603058</v>
      </c>
    </row>
    <row r="41" spans="1:19" s="50" customFormat="1" ht="93.75" x14ac:dyDescent="0.25">
      <c r="A41" s="49" t="s">
        <v>160</v>
      </c>
      <c r="B41" s="108" t="s">
        <v>71</v>
      </c>
      <c r="C41" s="42" t="s">
        <v>70</v>
      </c>
      <c r="D41" s="94">
        <v>123</v>
      </c>
      <c r="E41" s="94">
        <v>123</v>
      </c>
      <c r="F41" s="94">
        <f t="shared" si="12"/>
        <v>11.33</v>
      </c>
      <c r="G41" s="94">
        <v>9.33</v>
      </c>
      <c r="H41" s="94">
        <v>2</v>
      </c>
      <c r="I41" s="94">
        <v>0</v>
      </c>
      <c r="J41" s="94">
        <v>11.3</v>
      </c>
      <c r="K41" s="94">
        <f t="shared" si="13"/>
        <v>2.9999999999999361E-2</v>
      </c>
      <c r="L41" s="84">
        <f t="shared" si="14"/>
        <v>100.26548672566371</v>
      </c>
      <c r="M41" s="94">
        <f t="shared" si="22"/>
        <v>30.75</v>
      </c>
      <c r="N41" s="94">
        <f t="shared" si="15"/>
        <v>-19.420000000000002</v>
      </c>
      <c r="O41" s="84">
        <f t="shared" si="16"/>
        <v>36.845528455284551</v>
      </c>
      <c r="P41" s="84">
        <f t="shared" si="17"/>
        <v>9.2113821138211378</v>
      </c>
      <c r="Q41" s="94">
        <v>23.619999999999997</v>
      </c>
      <c r="R41" s="69">
        <f t="shared" si="43"/>
        <v>-12.289999999999997</v>
      </c>
      <c r="S41" s="70">
        <f t="shared" si="40"/>
        <v>47.967823878069439</v>
      </c>
    </row>
    <row r="42" spans="1:19" s="90" customFormat="1" ht="42.75" customHeight="1" x14ac:dyDescent="0.25">
      <c r="A42" s="88">
        <v>16</v>
      </c>
      <c r="B42" s="104" t="s">
        <v>161</v>
      </c>
      <c r="C42" s="89" t="s">
        <v>162</v>
      </c>
      <c r="D42" s="91">
        <v>7035</v>
      </c>
      <c r="E42" s="91">
        <v>7035</v>
      </c>
      <c r="F42" s="91">
        <f t="shared" si="12"/>
        <v>0</v>
      </c>
      <c r="G42" s="91">
        <v>0</v>
      </c>
      <c r="H42" s="91">
        <v>0</v>
      </c>
      <c r="I42" s="91">
        <v>0</v>
      </c>
      <c r="J42" s="91">
        <v>0</v>
      </c>
      <c r="K42" s="91">
        <f t="shared" si="13"/>
        <v>0</v>
      </c>
      <c r="L42" s="98"/>
      <c r="M42" s="91">
        <f t="shared" si="22"/>
        <v>1758.75</v>
      </c>
      <c r="N42" s="94">
        <f t="shared" ref="N42" si="44">F42-M42</f>
        <v>-1758.75</v>
      </c>
      <c r="O42" s="84">
        <f t="shared" ref="O42" si="45">F42/M42*100</f>
        <v>0</v>
      </c>
      <c r="P42" s="84">
        <f t="shared" ref="P42" si="46">F42/E42*100</f>
        <v>0</v>
      </c>
      <c r="Q42" s="91">
        <v>0</v>
      </c>
      <c r="R42" s="69">
        <f t="shared" si="43"/>
        <v>0</v>
      </c>
      <c r="S42" s="70"/>
    </row>
    <row r="43" spans="1:19" s="90" customFormat="1" ht="39.75" customHeight="1" x14ac:dyDescent="0.25">
      <c r="A43" s="88">
        <v>17</v>
      </c>
      <c r="B43" s="104" t="s">
        <v>35</v>
      </c>
      <c r="C43" s="89" t="s">
        <v>19</v>
      </c>
      <c r="D43" s="91">
        <v>17070</v>
      </c>
      <c r="E43" s="91">
        <v>17070</v>
      </c>
      <c r="F43" s="91">
        <f t="shared" si="12"/>
        <v>4214.1579999999994</v>
      </c>
      <c r="G43" s="91">
        <v>1831.607</v>
      </c>
      <c r="H43" s="91">
        <v>1192.133</v>
      </c>
      <c r="I43" s="91">
        <v>1190.4179999999999</v>
      </c>
      <c r="J43" s="91">
        <v>4087</v>
      </c>
      <c r="K43" s="91">
        <f t="shared" si="13"/>
        <v>127.15799999999945</v>
      </c>
      <c r="L43" s="98">
        <f t="shared" si="14"/>
        <v>103.11127966723757</v>
      </c>
      <c r="M43" s="91">
        <f t="shared" si="22"/>
        <v>4267.5</v>
      </c>
      <c r="N43" s="91">
        <f t="shared" si="15"/>
        <v>-53.342000000000553</v>
      </c>
      <c r="O43" s="98">
        <f t="shared" si="16"/>
        <v>98.750041007615692</v>
      </c>
      <c r="P43" s="98">
        <f t="shared" si="17"/>
        <v>24.687510251903923</v>
      </c>
      <c r="Q43" s="91">
        <v>3958.7240000000002</v>
      </c>
      <c r="R43" s="92">
        <f t="shared" si="43"/>
        <v>255.43399999999929</v>
      </c>
      <c r="S43" s="93">
        <f t="shared" si="40"/>
        <v>106.45243265254156</v>
      </c>
    </row>
    <row r="44" spans="1:19" s="90" customFormat="1" ht="23.25" x14ac:dyDescent="0.25">
      <c r="A44" s="88">
        <f t="shared" ref="A44:A50" si="47">A43+1</f>
        <v>18</v>
      </c>
      <c r="B44" s="100" t="s">
        <v>51</v>
      </c>
      <c r="C44" s="89" t="s">
        <v>15</v>
      </c>
      <c r="D44" s="91">
        <v>687.01599999999996</v>
      </c>
      <c r="E44" s="91">
        <v>687.01599999999996</v>
      </c>
      <c r="F44" s="91">
        <f t="shared" si="12"/>
        <v>131.95600000000002</v>
      </c>
      <c r="G44" s="91">
        <v>69.938000000000002</v>
      </c>
      <c r="H44" s="91">
        <v>31.626000000000001</v>
      </c>
      <c r="I44" s="91">
        <v>30.391999999999999</v>
      </c>
      <c r="J44" s="91">
        <v>131.4</v>
      </c>
      <c r="K44" s="91">
        <f t="shared" si="13"/>
        <v>0.5560000000000116</v>
      </c>
      <c r="L44" s="98">
        <f t="shared" si="14"/>
        <v>100.42313546423136</v>
      </c>
      <c r="M44" s="91">
        <f t="shared" si="22"/>
        <v>171.75399999999999</v>
      </c>
      <c r="N44" s="91">
        <f t="shared" si="15"/>
        <v>-39.797999999999973</v>
      </c>
      <c r="O44" s="98">
        <f t="shared" si="16"/>
        <v>76.828487255027554</v>
      </c>
      <c r="P44" s="98">
        <f t="shared" si="17"/>
        <v>19.207121813756888</v>
      </c>
      <c r="Q44" s="91">
        <v>120.035</v>
      </c>
      <c r="R44" s="92">
        <f t="shared" si="43"/>
        <v>11.921000000000021</v>
      </c>
      <c r="S44" s="93">
        <f t="shared" si="40"/>
        <v>109.93127004623653</v>
      </c>
    </row>
    <row r="45" spans="1:19" s="90" customFormat="1" ht="93.75" x14ac:dyDescent="0.25">
      <c r="A45" s="88">
        <f t="shared" si="47"/>
        <v>19</v>
      </c>
      <c r="B45" s="100" t="s">
        <v>88</v>
      </c>
      <c r="C45" s="89" t="s">
        <v>87</v>
      </c>
      <c r="D45" s="91">
        <v>54</v>
      </c>
      <c r="E45" s="91">
        <v>54</v>
      </c>
      <c r="F45" s="91">
        <f t="shared" si="12"/>
        <v>20.492000000000001</v>
      </c>
      <c r="G45" s="91">
        <v>9.3330000000000002</v>
      </c>
      <c r="H45" s="91">
        <v>11.159000000000001</v>
      </c>
      <c r="I45" s="91">
        <v>0</v>
      </c>
      <c r="J45" s="91">
        <v>20.399999999999999</v>
      </c>
      <c r="K45" s="91">
        <f t="shared" si="13"/>
        <v>9.2000000000002302E-2</v>
      </c>
      <c r="L45" s="98">
        <f t="shared" si="14"/>
        <v>100.45098039215688</v>
      </c>
      <c r="M45" s="91">
        <f t="shared" si="22"/>
        <v>13.5</v>
      </c>
      <c r="N45" s="91">
        <f t="shared" si="15"/>
        <v>6.9920000000000009</v>
      </c>
      <c r="O45" s="98">
        <f t="shared" si="16"/>
        <v>151.7925925925926</v>
      </c>
      <c r="P45" s="98">
        <f t="shared" si="17"/>
        <v>37.94814814814815</v>
      </c>
      <c r="Q45" s="91">
        <v>10.347</v>
      </c>
      <c r="R45" s="92">
        <f t="shared" si="43"/>
        <v>10.145000000000001</v>
      </c>
      <c r="S45" s="93">
        <f t="shared" si="40"/>
        <v>198.04774330723882</v>
      </c>
    </row>
    <row r="46" spans="1:19" s="90" customFormat="1" ht="36" customHeight="1" x14ac:dyDescent="0.25">
      <c r="A46" s="88">
        <f t="shared" si="47"/>
        <v>20</v>
      </c>
      <c r="B46" s="102" t="s">
        <v>58</v>
      </c>
      <c r="C46" s="29" t="s">
        <v>59</v>
      </c>
      <c r="D46" s="91">
        <v>500</v>
      </c>
      <c r="E46" s="91">
        <v>500</v>
      </c>
      <c r="F46" s="91">
        <f t="shared" si="12"/>
        <v>0</v>
      </c>
      <c r="G46" s="91">
        <v>0</v>
      </c>
      <c r="H46" s="91">
        <v>0</v>
      </c>
      <c r="I46" s="91">
        <v>0</v>
      </c>
      <c r="J46" s="91">
        <v>0</v>
      </c>
      <c r="K46" s="91">
        <f t="shared" si="13"/>
        <v>0</v>
      </c>
      <c r="L46" s="98"/>
      <c r="M46" s="91">
        <f t="shared" si="22"/>
        <v>125</v>
      </c>
      <c r="N46" s="91">
        <f t="shared" si="15"/>
        <v>-125</v>
      </c>
      <c r="O46" s="98">
        <f t="shared" si="16"/>
        <v>0</v>
      </c>
      <c r="P46" s="98">
        <f t="shared" si="17"/>
        <v>0</v>
      </c>
      <c r="Q46" s="91">
        <v>0</v>
      </c>
      <c r="R46" s="92">
        <f t="shared" si="43"/>
        <v>0</v>
      </c>
      <c r="S46" s="93"/>
    </row>
    <row r="47" spans="1:19" s="90" customFormat="1" ht="36" customHeight="1" x14ac:dyDescent="0.25">
      <c r="A47" s="88">
        <f t="shared" si="47"/>
        <v>21</v>
      </c>
      <c r="B47" s="100" t="s">
        <v>8</v>
      </c>
      <c r="C47" s="89" t="s">
        <v>20</v>
      </c>
      <c r="D47" s="91">
        <v>4000</v>
      </c>
      <c r="E47" s="91">
        <v>4000</v>
      </c>
      <c r="F47" s="91">
        <f t="shared" si="12"/>
        <v>3491.9040000000005</v>
      </c>
      <c r="G47" s="91">
        <v>505.59100000000001</v>
      </c>
      <c r="H47" s="91">
        <v>931.06200000000001</v>
      </c>
      <c r="I47" s="91">
        <v>2055.2510000000002</v>
      </c>
      <c r="J47" s="91">
        <v>3395</v>
      </c>
      <c r="K47" s="91">
        <f t="shared" si="13"/>
        <v>96.904000000000451</v>
      </c>
      <c r="L47" s="98">
        <f t="shared" si="14"/>
        <v>102.85431516936674</v>
      </c>
      <c r="M47" s="91">
        <f t="shared" si="22"/>
        <v>1000</v>
      </c>
      <c r="N47" s="91">
        <f t="shared" si="15"/>
        <v>2491.9040000000005</v>
      </c>
      <c r="O47" s="98">
        <f t="shared" si="16"/>
        <v>349.19040000000001</v>
      </c>
      <c r="P47" s="98">
        <f t="shared" si="17"/>
        <v>87.297600000000003</v>
      </c>
      <c r="Q47" s="91">
        <v>3124.0320000000002</v>
      </c>
      <c r="R47" s="92">
        <f t="shared" si="43"/>
        <v>367.8720000000003</v>
      </c>
      <c r="S47" s="93">
        <f>F47/Q47*100</f>
        <v>111.77555159486204</v>
      </c>
    </row>
    <row r="48" spans="1:19" s="90" customFormat="1" ht="150" x14ac:dyDescent="0.25">
      <c r="A48" s="88">
        <f t="shared" si="47"/>
        <v>22</v>
      </c>
      <c r="B48" s="100" t="s">
        <v>50</v>
      </c>
      <c r="C48" s="89" t="s">
        <v>47</v>
      </c>
      <c r="D48" s="91">
        <v>8000</v>
      </c>
      <c r="E48" s="91">
        <v>8000</v>
      </c>
      <c r="F48" s="91">
        <f t="shared" si="12"/>
        <v>1327.25</v>
      </c>
      <c r="G48" s="91">
        <v>302.25299999999999</v>
      </c>
      <c r="H48" s="91">
        <v>224.333</v>
      </c>
      <c r="I48" s="91">
        <v>800.66399999999999</v>
      </c>
      <c r="J48" s="91">
        <v>1327</v>
      </c>
      <c r="K48" s="91">
        <f t="shared" si="13"/>
        <v>0.25</v>
      </c>
      <c r="L48" s="98">
        <f t="shared" si="14"/>
        <v>100.01883948756594</v>
      </c>
      <c r="M48" s="91">
        <f t="shared" si="22"/>
        <v>2000</v>
      </c>
      <c r="N48" s="91">
        <f t="shared" si="15"/>
        <v>-672.75</v>
      </c>
      <c r="O48" s="98">
        <f t="shared" si="16"/>
        <v>66.362499999999997</v>
      </c>
      <c r="P48" s="98">
        <f t="shared" si="17"/>
        <v>16.590624999999999</v>
      </c>
      <c r="Q48" s="91">
        <v>250.952</v>
      </c>
      <c r="R48" s="92">
        <f t="shared" si="43"/>
        <v>1076.298</v>
      </c>
      <c r="S48" s="93">
        <f>F48/Q48*100</f>
        <v>528.88600210398795</v>
      </c>
    </row>
    <row r="49" spans="1:19" s="90" customFormat="1" ht="75" x14ac:dyDescent="0.25">
      <c r="A49" s="88">
        <f t="shared" si="47"/>
        <v>23</v>
      </c>
      <c r="B49" s="100" t="s">
        <v>113</v>
      </c>
      <c r="C49" s="89" t="s">
        <v>112</v>
      </c>
      <c r="D49" s="91">
        <v>50</v>
      </c>
      <c r="E49" s="91">
        <v>50</v>
      </c>
      <c r="F49" s="91">
        <f t="shared" si="12"/>
        <v>0</v>
      </c>
      <c r="G49" s="91">
        <v>0</v>
      </c>
      <c r="H49" s="91">
        <v>0</v>
      </c>
      <c r="I49" s="91">
        <v>0</v>
      </c>
      <c r="J49" s="91">
        <v>0</v>
      </c>
      <c r="K49" s="91">
        <f t="shared" si="13"/>
        <v>0</v>
      </c>
      <c r="L49" s="98"/>
      <c r="M49" s="91">
        <f t="shared" si="22"/>
        <v>12.5</v>
      </c>
      <c r="N49" s="91">
        <f t="shared" si="15"/>
        <v>-12.5</v>
      </c>
      <c r="O49" s="98">
        <f t="shared" si="16"/>
        <v>0</v>
      </c>
      <c r="P49" s="98">
        <f t="shared" si="17"/>
        <v>0</v>
      </c>
      <c r="Q49" s="91">
        <v>76.176999999999992</v>
      </c>
      <c r="R49" s="92">
        <f t="shared" si="43"/>
        <v>-76.176999999999992</v>
      </c>
      <c r="S49" s="93">
        <f t="shared" ref="S49" si="48">F49/Q49*100</f>
        <v>0</v>
      </c>
    </row>
    <row r="50" spans="1:19" s="90" customFormat="1" ht="37.5" x14ac:dyDescent="0.25">
      <c r="A50" s="88">
        <f t="shared" si="47"/>
        <v>24</v>
      </c>
      <c r="B50" s="100" t="s">
        <v>78</v>
      </c>
      <c r="C50" s="89" t="s">
        <v>77</v>
      </c>
      <c r="D50" s="91">
        <v>0.1</v>
      </c>
      <c r="E50" s="91">
        <v>0.21</v>
      </c>
      <c r="F50" s="91">
        <f t="shared" si="12"/>
        <v>0.21199999999999999</v>
      </c>
      <c r="G50" s="91">
        <v>0.21199999999999999</v>
      </c>
      <c r="H50" s="91">
        <v>0</v>
      </c>
      <c r="I50" s="91">
        <v>0</v>
      </c>
      <c r="J50" s="91">
        <v>0.21</v>
      </c>
      <c r="K50" s="91">
        <f t="shared" si="13"/>
        <v>2.0000000000000018E-3</v>
      </c>
      <c r="L50" s="98">
        <f t="shared" si="14"/>
        <v>100.95238095238095</v>
      </c>
      <c r="M50" s="91">
        <f t="shared" si="22"/>
        <v>5.2499999999999991E-2</v>
      </c>
      <c r="N50" s="91">
        <f t="shared" si="15"/>
        <v>0.1595</v>
      </c>
      <c r="O50" s="98">
        <f t="shared" si="16"/>
        <v>403.80952380952391</v>
      </c>
      <c r="P50" s="98">
        <f t="shared" si="17"/>
        <v>100.95238095238095</v>
      </c>
      <c r="Q50" s="91">
        <v>0</v>
      </c>
      <c r="R50" s="92">
        <f t="shared" si="43"/>
        <v>0.21199999999999999</v>
      </c>
      <c r="S50" s="93"/>
    </row>
    <row r="51" spans="1:19" s="114" customFormat="1" ht="34.5" customHeight="1" x14ac:dyDescent="0.3">
      <c r="A51" s="137" t="s">
        <v>145</v>
      </c>
      <c r="B51" s="137"/>
      <c r="C51" s="137"/>
      <c r="D51" s="138">
        <f>D7+D8+D9+D14+D22+D28+D29+D30+D31+D32+D33+D34+D37+D43+D44+D45+D46+D47+D48+D50+D49+D36+D35+D42</f>
        <v>7589718.675999999</v>
      </c>
      <c r="E51" s="138">
        <f>E7+E8+E9+E14+E22+E28+E29+E30+E31+E32+E33+E34+E37+E43+E44+E45+E46+E47+E48+E50+E49+E36+E35+E42</f>
        <v>7592718.676</v>
      </c>
      <c r="F51" s="138">
        <f t="shared" si="12"/>
        <v>1809490.825</v>
      </c>
      <c r="G51" s="138">
        <f>G7+G8+G9+G14+G22+G28+G29+G30+G31+G32+G33+G34+G37+G43+G44+G45+G46+G47+G48+G50+G49+G36+G35+G21</f>
        <v>609143.09500000009</v>
      </c>
      <c r="H51" s="138">
        <f>H7+H8+H9+H14+H22+H28+H29+H30+H31+H32+H33+H34+H37+H43+H44+H45+H46+H47+H48+H50+H49+H36+H35+H21</f>
        <v>633471.55300000007</v>
      </c>
      <c r="I51" s="138">
        <f>I7+I8+I9+I14+I22+I28+I29+I30+I31+I32+I33+I34+I37+I43+I44+I45+I46+I47+I48+I50+I49+I36+I35+I21</f>
        <v>566876.17699999991</v>
      </c>
      <c r="J51" s="138">
        <f>J7+J8+J9+J14+J22+J28+J29+J30+J31+J32+J33+J34+J37+J43+J44+J45+J46+J47+J48+J50+J49+J36+J35</f>
        <v>1657894.9999999998</v>
      </c>
      <c r="K51" s="138">
        <f t="shared" si="13"/>
        <v>151595.82500000019</v>
      </c>
      <c r="L51" s="139">
        <f t="shared" si="14"/>
        <v>109.14387370732163</v>
      </c>
      <c r="M51" s="138">
        <f>M7+M8+M9+M14+M22+M28+M29+M30+M31+M32+M33+M34+M37+M43+M44+M45+M46+M47+M48+M50+M49+M36+M35+M21+M42</f>
        <v>1898179.669</v>
      </c>
      <c r="N51" s="138">
        <f t="shared" si="15"/>
        <v>-88688.844000000041</v>
      </c>
      <c r="O51" s="139">
        <f t="shared" si="16"/>
        <v>95.327689709861701</v>
      </c>
      <c r="P51" s="139">
        <f t="shared" si="17"/>
        <v>23.831922427465425</v>
      </c>
      <c r="Q51" s="138">
        <f>Q7+Q8+Q9+Q14+Q22+Q28+Q29+Q30+Q31+Q32+Q33+Q34+Q37+Q43+Q44+Q45+Q46+Q47+Q48+Q50+Q49+Q36+Q35+Q21</f>
        <v>1515288.1070000001</v>
      </c>
      <c r="R51" s="51">
        <f t="shared" si="43"/>
        <v>294202.71799999988</v>
      </c>
      <c r="S51" s="52">
        <f>F51/Q51*100</f>
        <v>119.4156290570028</v>
      </c>
    </row>
    <row r="52" spans="1:19" s="8" customFormat="1" ht="93.75" x14ac:dyDescent="0.25">
      <c r="A52" s="22">
        <v>1</v>
      </c>
      <c r="B52" s="121" t="s">
        <v>170</v>
      </c>
      <c r="C52" s="23" t="s">
        <v>171</v>
      </c>
      <c r="D52" s="95">
        <v>30609.4</v>
      </c>
      <c r="E52" s="95">
        <v>30609.4</v>
      </c>
      <c r="F52" s="91">
        <f t="shared" si="12"/>
        <v>7652.4000000000005</v>
      </c>
      <c r="G52" s="91">
        <v>2550.8000000000002</v>
      </c>
      <c r="H52" s="91">
        <v>2550.8000000000002</v>
      </c>
      <c r="I52" s="91">
        <v>2550.8000000000002</v>
      </c>
      <c r="J52" s="91">
        <v>7652.4</v>
      </c>
      <c r="K52" s="91">
        <f t="shared" ref="K52:K53" si="49">F52-J52</f>
        <v>0</v>
      </c>
      <c r="L52" s="98">
        <f t="shared" ref="L52:L53" si="50">F52/J52*100</f>
        <v>100.00000000000003</v>
      </c>
      <c r="M52" s="91">
        <f>J52</f>
        <v>7652.4</v>
      </c>
      <c r="N52" s="91">
        <f t="shared" ref="N52:N53" si="51">F52-M52</f>
        <v>0</v>
      </c>
      <c r="O52" s="98">
        <f t="shared" ref="O52:O53" si="52">F52/M52*100</f>
        <v>100.00000000000003</v>
      </c>
      <c r="P52" s="98">
        <f t="shared" ref="P52:P53" si="53">F52/E52*100</f>
        <v>25.000163348513855</v>
      </c>
      <c r="Q52" s="91"/>
      <c r="R52" s="92">
        <f t="shared" si="43"/>
        <v>7652.4000000000005</v>
      </c>
      <c r="S52" s="93"/>
    </row>
    <row r="53" spans="1:19" s="8" customFormat="1" ht="56.25" x14ac:dyDescent="0.25">
      <c r="A53" s="22">
        <f>A52+1</f>
        <v>2</v>
      </c>
      <c r="B53" s="121" t="s">
        <v>172</v>
      </c>
      <c r="C53" s="23" t="s">
        <v>173</v>
      </c>
      <c r="D53" s="95"/>
      <c r="E53" s="95">
        <v>68411.899999999994</v>
      </c>
      <c r="F53" s="91">
        <f t="shared" si="12"/>
        <v>41047.199999999997</v>
      </c>
      <c r="G53" s="91">
        <v>13682.4</v>
      </c>
      <c r="H53" s="91">
        <v>13682.4</v>
      </c>
      <c r="I53" s="91">
        <v>13682.4</v>
      </c>
      <c r="J53" s="91">
        <v>41047.199999999997</v>
      </c>
      <c r="K53" s="91">
        <f t="shared" si="49"/>
        <v>0</v>
      </c>
      <c r="L53" s="98">
        <f t="shared" si="50"/>
        <v>100</v>
      </c>
      <c r="M53" s="91">
        <f t="shared" ref="M53:M67" si="54">J53</f>
        <v>41047.199999999997</v>
      </c>
      <c r="N53" s="91">
        <f t="shared" si="51"/>
        <v>0</v>
      </c>
      <c r="O53" s="98">
        <f t="shared" si="52"/>
        <v>100</v>
      </c>
      <c r="P53" s="98">
        <f t="shared" si="53"/>
        <v>60.000087704039792</v>
      </c>
      <c r="Q53" s="91"/>
      <c r="R53" s="92">
        <f t="shared" si="43"/>
        <v>41047.199999999997</v>
      </c>
      <c r="S53" s="93"/>
    </row>
    <row r="54" spans="1:19" s="8" customFormat="1" ht="23.25" x14ac:dyDescent="0.25">
      <c r="A54" s="22">
        <f t="shared" ref="A54:A61" si="55">A53+1</f>
        <v>3</v>
      </c>
      <c r="B54" s="121" t="s">
        <v>132</v>
      </c>
      <c r="C54" s="23" t="s">
        <v>52</v>
      </c>
      <c r="D54" s="95"/>
      <c r="E54" s="95">
        <v>842682.8</v>
      </c>
      <c r="F54" s="91">
        <f t="shared" si="12"/>
        <v>289208.69999999995</v>
      </c>
      <c r="G54" s="91">
        <v>96402.9</v>
      </c>
      <c r="H54" s="91">
        <v>96402.9</v>
      </c>
      <c r="I54" s="91">
        <v>96402.9</v>
      </c>
      <c r="J54" s="91">
        <v>289208.7</v>
      </c>
      <c r="K54" s="91">
        <f t="shared" si="13"/>
        <v>0</v>
      </c>
      <c r="L54" s="98">
        <f t="shared" si="14"/>
        <v>99.999999999999972</v>
      </c>
      <c r="M54" s="91">
        <f t="shared" si="54"/>
        <v>289208.7</v>
      </c>
      <c r="N54" s="91">
        <f t="shared" si="15"/>
        <v>0</v>
      </c>
      <c r="O54" s="98">
        <f t="shared" si="16"/>
        <v>99.999999999999972</v>
      </c>
      <c r="P54" s="98">
        <f t="shared" si="17"/>
        <v>34.319995614008015</v>
      </c>
      <c r="Q54" s="91">
        <v>205919.40000000002</v>
      </c>
      <c r="R54" s="92">
        <f t="shared" si="43"/>
        <v>83289.29999999993</v>
      </c>
      <c r="S54" s="93">
        <f t="shared" ref="S54:S57" si="56">F54/Q54*100</f>
        <v>140.44752461399943</v>
      </c>
    </row>
    <row r="55" spans="1:19" s="8" customFormat="1" ht="37.5" x14ac:dyDescent="0.25">
      <c r="A55" s="22">
        <f t="shared" si="55"/>
        <v>4</v>
      </c>
      <c r="B55" s="121" t="s">
        <v>164</v>
      </c>
      <c r="C55" s="23" t="s">
        <v>163</v>
      </c>
      <c r="D55" s="95"/>
      <c r="E55" s="95">
        <v>2002</v>
      </c>
      <c r="F55" s="91">
        <f t="shared" si="12"/>
        <v>1001.0999999999999</v>
      </c>
      <c r="G55" s="91"/>
      <c r="H55" s="91">
        <v>667.4</v>
      </c>
      <c r="I55" s="91">
        <v>333.7</v>
      </c>
      <c r="J55" s="91">
        <v>1001.1</v>
      </c>
      <c r="K55" s="91">
        <f t="shared" si="13"/>
        <v>0</v>
      </c>
      <c r="L55" s="98">
        <f t="shared" si="14"/>
        <v>99.999999999999986</v>
      </c>
      <c r="M55" s="91">
        <f t="shared" si="54"/>
        <v>1001.1</v>
      </c>
      <c r="N55" s="91">
        <f t="shared" ref="N55:N56" si="57">F55-M55</f>
        <v>0</v>
      </c>
      <c r="O55" s="98">
        <f t="shared" ref="O55" si="58">F55/M55*100</f>
        <v>99.999999999999986</v>
      </c>
      <c r="P55" s="98">
        <f t="shared" si="17"/>
        <v>50.004995004995003</v>
      </c>
      <c r="Q55" s="91">
        <v>1059</v>
      </c>
      <c r="R55" s="92">
        <f t="shared" si="43"/>
        <v>-57.900000000000091</v>
      </c>
      <c r="S55" s="93">
        <f t="shared" si="56"/>
        <v>94.532577903682707</v>
      </c>
    </row>
    <row r="56" spans="1:19" s="8" customFormat="1" ht="75" x14ac:dyDescent="0.25">
      <c r="A56" s="22">
        <f t="shared" si="55"/>
        <v>5</v>
      </c>
      <c r="B56" s="121" t="s">
        <v>169</v>
      </c>
      <c r="C56" s="23" t="s">
        <v>168</v>
      </c>
      <c r="D56" s="95"/>
      <c r="E56" s="95">
        <v>6918.2</v>
      </c>
      <c r="F56" s="91">
        <f t="shared" si="12"/>
        <v>0</v>
      </c>
      <c r="G56" s="91"/>
      <c r="H56" s="91"/>
      <c r="I56" s="91"/>
      <c r="J56" s="91"/>
      <c r="K56" s="91">
        <f t="shared" si="13"/>
        <v>0</v>
      </c>
      <c r="L56" s="98"/>
      <c r="M56" s="91">
        <f t="shared" si="54"/>
        <v>0</v>
      </c>
      <c r="N56" s="91">
        <f t="shared" si="57"/>
        <v>0</v>
      </c>
      <c r="O56" s="98"/>
      <c r="P56" s="98">
        <f t="shared" si="17"/>
        <v>0</v>
      </c>
      <c r="Q56" s="91"/>
      <c r="R56" s="92">
        <f t="shared" si="43"/>
        <v>0</v>
      </c>
      <c r="S56" s="93"/>
    </row>
    <row r="57" spans="1:19" s="8" customFormat="1" ht="56.25" x14ac:dyDescent="0.25">
      <c r="A57" s="22">
        <f t="shared" si="55"/>
        <v>6</v>
      </c>
      <c r="B57" s="121" t="s">
        <v>166</v>
      </c>
      <c r="C57" s="23" t="s">
        <v>165</v>
      </c>
      <c r="D57" s="95"/>
      <c r="E57" s="95">
        <v>82335.600000000006</v>
      </c>
      <c r="F57" s="91">
        <f t="shared" si="12"/>
        <v>41167.800000000003</v>
      </c>
      <c r="G57" s="91">
        <v>13722.6</v>
      </c>
      <c r="H57" s="91">
        <v>13722.6</v>
      </c>
      <c r="I57" s="91">
        <v>13722.6</v>
      </c>
      <c r="J57" s="91">
        <v>41167.800000000003</v>
      </c>
      <c r="K57" s="91">
        <f t="shared" si="13"/>
        <v>0</v>
      </c>
      <c r="L57" s="98">
        <f t="shared" si="14"/>
        <v>100</v>
      </c>
      <c r="M57" s="91">
        <f t="shared" si="54"/>
        <v>41167.800000000003</v>
      </c>
      <c r="N57" s="91">
        <f t="shared" ref="N57" si="59">F57-M57</f>
        <v>0</v>
      </c>
      <c r="O57" s="98">
        <f t="shared" ref="O57" si="60">F57/M57*100</f>
        <v>100</v>
      </c>
      <c r="P57" s="98">
        <f t="shared" ref="P57" si="61">F57/E57*100</f>
        <v>50</v>
      </c>
      <c r="Q57" s="91">
        <v>18638.099999999999</v>
      </c>
      <c r="R57" s="92">
        <f t="shared" si="43"/>
        <v>22529.700000000004</v>
      </c>
      <c r="S57" s="93">
        <f t="shared" si="56"/>
        <v>220.87981071031925</v>
      </c>
    </row>
    <row r="58" spans="1:19" s="8" customFormat="1" ht="23.25" x14ac:dyDescent="0.25">
      <c r="A58" s="22">
        <f t="shared" si="55"/>
        <v>7</v>
      </c>
      <c r="B58" s="121" t="s">
        <v>190</v>
      </c>
      <c r="C58" s="23" t="s">
        <v>191</v>
      </c>
      <c r="D58" s="95"/>
      <c r="E58" s="95"/>
      <c r="F58" s="91"/>
      <c r="G58" s="91"/>
      <c r="H58" s="91"/>
      <c r="I58" s="91"/>
      <c r="J58" s="91"/>
      <c r="K58" s="91">
        <f t="shared" ref="K58" si="62">F58-J58</f>
        <v>0</v>
      </c>
      <c r="L58" s="98"/>
      <c r="M58" s="91"/>
      <c r="N58" s="91"/>
      <c r="O58" s="98"/>
      <c r="P58" s="98"/>
      <c r="Q58" s="91">
        <v>337.25599999999997</v>
      </c>
      <c r="R58" s="92">
        <f t="shared" si="43"/>
        <v>-337.25599999999997</v>
      </c>
      <c r="S58" s="93"/>
    </row>
    <row r="59" spans="1:19" s="8" customFormat="1" ht="37.5" x14ac:dyDescent="0.25">
      <c r="A59" s="22">
        <f t="shared" si="55"/>
        <v>8</v>
      </c>
      <c r="B59" s="122" t="s">
        <v>133</v>
      </c>
      <c r="C59" s="73" t="s">
        <v>109</v>
      </c>
      <c r="D59" s="95">
        <v>30295.7</v>
      </c>
      <c r="E59" s="95">
        <v>16327.15</v>
      </c>
      <c r="F59" s="91">
        <f t="shared" si="12"/>
        <v>5604.15</v>
      </c>
      <c r="G59" s="91">
        <v>1868.95</v>
      </c>
      <c r="H59" s="91">
        <v>1867.6</v>
      </c>
      <c r="I59" s="91">
        <v>1867.6</v>
      </c>
      <c r="J59" s="91">
        <v>5604.15</v>
      </c>
      <c r="K59" s="91">
        <f t="shared" si="13"/>
        <v>0</v>
      </c>
      <c r="L59" s="98">
        <f t="shared" si="14"/>
        <v>100</v>
      </c>
      <c r="M59" s="91">
        <f t="shared" si="54"/>
        <v>5604.15</v>
      </c>
      <c r="N59" s="91">
        <f t="shared" si="15"/>
        <v>0</v>
      </c>
      <c r="O59" s="98">
        <f t="shared" si="16"/>
        <v>100</v>
      </c>
      <c r="P59" s="98">
        <f t="shared" si="17"/>
        <v>34.324116578827294</v>
      </c>
      <c r="Q59" s="91">
        <v>6409.5810000000001</v>
      </c>
      <c r="R59" s="92">
        <f t="shared" si="43"/>
        <v>-805.43100000000049</v>
      </c>
      <c r="S59" s="93">
        <f>F59/Q59*100</f>
        <v>87.433952390959718</v>
      </c>
    </row>
    <row r="60" spans="1:19" s="8" customFormat="1" ht="93.75" x14ac:dyDescent="0.25">
      <c r="A60" s="22">
        <f t="shared" si="55"/>
        <v>9</v>
      </c>
      <c r="B60" s="122" t="s">
        <v>174</v>
      </c>
      <c r="C60" s="73" t="s">
        <v>175</v>
      </c>
      <c r="D60" s="95"/>
      <c r="E60" s="95">
        <v>7240.4160000000002</v>
      </c>
      <c r="F60" s="91">
        <f t="shared" si="12"/>
        <v>1774.817</v>
      </c>
      <c r="G60" s="91">
        <v>591.60599999999999</v>
      </c>
      <c r="H60" s="91">
        <v>591.60500000000002</v>
      </c>
      <c r="I60" s="91">
        <v>591.60599999999999</v>
      </c>
      <c r="J60" s="91">
        <v>1774.817</v>
      </c>
      <c r="K60" s="91">
        <f t="shared" si="13"/>
        <v>0</v>
      </c>
      <c r="L60" s="98">
        <f t="shared" ref="L60" si="63">F60/J60*100</f>
        <v>100</v>
      </c>
      <c r="M60" s="91">
        <f t="shared" si="54"/>
        <v>1774.817</v>
      </c>
      <c r="N60" s="91">
        <f t="shared" ref="N60" si="64">F60-M60</f>
        <v>0</v>
      </c>
      <c r="O60" s="98">
        <f t="shared" ref="O60" si="65">F60/M60*100</f>
        <v>100</v>
      </c>
      <c r="P60" s="98">
        <f t="shared" ref="P60" si="66">F60/E60*100</f>
        <v>24.512638500329263</v>
      </c>
      <c r="Q60" s="91">
        <v>1160.6310000000001</v>
      </c>
      <c r="R60" s="92">
        <f t="shared" si="43"/>
        <v>614.18599999999992</v>
      </c>
      <c r="S60" s="93">
        <f>F60/Q60*100</f>
        <v>152.91828324420078</v>
      </c>
    </row>
    <row r="61" spans="1:19" s="8" customFormat="1" ht="30" customHeight="1" x14ac:dyDescent="0.25">
      <c r="A61" s="22">
        <f t="shared" si="55"/>
        <v>10</v>
      </c>
      <c r="B61" s="120" t="s">
        <v>134</v>
      </c>
      <c r="C61" s="73" t="s">
        <v>101</v>
      </c>
      <c r="D61" s="95">
        <f>SUM(D62:D67)</f>
        <v>1902.8910000000001</v>
      </c>
      <c r="E61" s="95">
        <f>SUM(E62:E67)</f>
        <v>2496.6109999999999</v>
      </c>
      <c r="F61" s="91">
        <f t="shared" si="12"/>
        <v>733.0920000000001</v>
      </c>
      <c r="G61" s="91">
        <f>SUM(G62:G67)</f>
        <v>4</v>
      </c>
      <c r="H61" s="91">
        <f>SUM(H62:H67)</f>
        <v>260.745</v>
      </c>
      <c r="I61" s="91">
        <f>SUM(I62:I67)</f>
        <v>468.34700000000004</v>
      </c>
      <c r="J61" s="91">
        <f>SUM(J62:J67)</f>
        <v>742.71600000000012</v>
      </c>
      <c r="K61" s="91">
        <f t="shared" si="13"/>
        <v>-9.6240000000000236</v>
      </c>
      <c r="L61" s="98">
        <f t="shared" si="14"/>
        <v>98.70421533937602</v>
      </c>
      <c r="M61" s="91">
        <f>J61</f>
        <v>742.71600000000012</v>
      </c>
      <c r="N61" s="91">
        <f t="shared" si="15"/>
        <v>-9.6240000000000236</v>
      </c>
      <c r="O61" s="98">
        <f t="shared" si="16"/>
        <v>98.70421533937602</v>
      </c>
      <c r="P61" s="98">
        <f t="shared" si="17"/>
        <v>29.363485140456408</v>
      </c>
      <c r="Q61" s="91">
        <f>SUM(Q62:Q67)</f>
        <v>657.90500000000009</v>
      </c>
      <c r="R61" s="92">
        <f t="shared" si="43"/>
        <v>75.187000000000012</v>
      </c>
      <c r="S61" s="93">
        <f>F61/Q61*100</f>
        <v>111.42824571936679</v>
      </c>
    </row>
    <row r="62" spans="1:19" s="33" customFormat="1" ht="37.5" x14ac:dyDescent="0.25">
      <c r="A62" s="32" t="s">
        <v>193</v>
      </c>
      <c r="B62" s="99" t="s">
        <v>135</v>
      </c>
      <c r="C62" s="61"/>
      <c r="D62" s="96">
        <v>48</v>
      </c>
      <c r="E62" s="96">
        <v>48</v>
      </c>
      <c r="F62" s="94">
        <f t="shared" si="12"/>
        <v>10.745000000000001</v>
      </c>
      <c r="G62" s="94">
        <v>4</v>
      </c>
      <c r="H62" s="94">
        <v>2.7450000000000001</v>
      </c>
      <c r="I62" s="94">
        <v>4</v>
      </c>
      <c r="J62" s="94">
        <v>12</v>
      </c>
      <c r="K62" s="94">
        <f t="shared" si="13"/>
        <v>-1.254999999999999</v>
      </c>
      <c r="L62" s="84">
        <f t="shared" si="14"/>
        <v>89.541666666666671</v>
      </c>
      <c r="M62" s="94">
        <f t="shared" si="54"/>
        <v>12</v>
      </c>
      <c r="N62" s="94">
        <f t="shared" si="15"/>
        <v>-1.254999999999999</v>
      </c>
      <c r="O62" s="84">
        <f t="shared" si="16"/>
        <v>89.541666666666671</v>
      </c>
      <c r="P62" s="84">
        <f t="shared" si="17"/>
        <v>22.385416666666668</v>
      </c>
      <c r="Q62" s="94">
        <v>0</v>
      </c>
      <c r="R62" s="69">
        <f t="shared" si="43"/>
        <v>10.745000000000001</v>
      </c>
      <c r="S62" s="70"/>
    </row>
    <row r="63" spans="1:19" s="33" customFormat="1" ht="37.5" x14ac:dyDescent="0.25">
      <c r="A63" s="32" t="s">
        <v>194</v>
      </c>
      <c r="B63" s="99" t="s">
        <v>136</v>
      </c>
      <c r="C63" s="61"/>
      <c r="D63" s="96">
        <v>1246.7</v>
      </c>
      <c r="E63" s="96">
        <v>1246.7</v>
      </c>
      <c r="F63" s="94">
        <f t="shared" si="12"/>
        <v>312</v>
      </c>
      <c r="G63" s="94">
        <v>0</v>
      </c>
      <c r="H63" s="94">
        <v>208</v>
      </c>
      <c r="I63" s="94">
        <v>104</v>
      </c>
      <c r="J63" s="94">
        <v>312</v>
      </c>
      <c r="K63" s="94">
        <f t="shared" si="13"/>
        <v>0</v>
      </c>
      <c r="L63" s="84">
        <f t="shared" si="14"/>
        <v>100</v>
      </c>
      <c r="M63" s="94">
        <f t="shared" si="54"/>
        <v>312</v>
      </c>
      <c r="N63" s="94">
        <f t="shared" si="15"/>
        <v>0</v>
      </c>
      <c r="O63" s="84">
        <f t="shared" si="16"/>
        <v>100</v>
      </c>
      <c r="P63" s="84">
        <f t="shared" si="17"/>
        <v>25.026068821689258</v>
      </c>
      <c r="Q63" s="94">
        <v>312</v>
      </c>
      <c r="R63" s="69">
        <f t="shared" si="43"/>
        <v>0</v>
      </c>
      <c r="S63" s="70"/>
    </row>
    <row r="64" spans="1:19" s="33" customFormat="1" ht="75" x14ac:dyDescent="0.25">
      <c r="A64" s="32" t="s">
        <v>195</v>
      </c>
      <c r="B64" s="99" t="s">
        <v>137</v>
      </c>
      <c r="C64" s="61"/>
      <c r="D64" s="96">
        <v>349.3</v>
      </c>
      <c r="E64" s="96">
        <v>349.3</v>
      </c>
      <c r="F64" s="94">
        <f t="shared" si="12"/>
        <v>166.28200000000001</v>
      </c>
      <c r="G64" s="94">
        <v>0</v>
      </c>
      <c r="H64" s="94"/>
      <c r="I64" s="94">
        <v>166.28200000000001</v>
      </c>
      <c r="J64" s="94">
        <v>174.65100000000001</v>
      </c>
      <c r="K64" s="94">
        <f t="shared" si="13"/>
        <v>-8.3689999999999998</v>
      </c>
      <c r="L64" s="84">
        <f t="shared" si="14"/>
        <v>95.208157983635928</v>
      </c>
      <c r="M64" s="94">
        <f t="shared" si="54"/>
        <v>174.65100000000001</v>
      </c>
      <c r="N64" s="94">
        <f t="shared" si="15"/>
        <v>-8.3689999999999998</v>
      </c>
      <c r="O64" s="84">
        <f t="shared" si="16"/>
        <v>95.208157983635928</v>
      </c>
      <c r="P64" s="84">
        <f t="shared" si="17"/>
        <v>47.604351560263389</v>
      </c>
      <c r="Q64" s="94">
        <v>174.65100000000001</v>
      </c>
      <c r="R64" s="69">
        <f t="shared" si="43"/>
        <v>-8.3689999999999998</v>
      </c>
      <c r="S64" s="70">
        <f>F64/Q64*100</f>
        <v>95.208157983635928</v>
      </c>
    </row>
    <row r="65" spans="1:19" s="33" customFormat="1" ht="56.25" x14ac:dyDescent="0.25">
      <c r="A65" s="32" t="s">
        <v>196</v>
      </c>
      <c r="B65" s="99" t="s">
        <v>181</v>
      </c>
      <c r="C65" s="61"/>
      <c r="D65" s="96"/>
      <c r="E65" s="96">
        <f>123.159+123.159</f>
        <v>246.31800000000001</v>
      </c>
      <c r="F65" s="94">
        <f t="shared" si="12"/>
        <v>123.15900000000001</v>
      </c>
      <c r="G65" s="94"/>
      <c r="H65" s="94"/>
      <c r="I65" s="94">
        <v>123.15900000000001</v>
      </c>
      <c r="J65" s="94">
        <v>123.15900000000001</v>
      </c>
      <c r="K65" s="94">
        <f t="shared" ref="K65" si="67">F65-J65</f>
        <v>0</v>
      </c>
      <c r="L65" s="84">
        <f t="shared" si="14"/>
        <v>100</v>
      </c>
      <c r="M65" s="94">
        <f t="shared" ref="M65" si="68">J65</f>
        <v>123.15900000000001</v>
      </c>
      <c r="N65" s="94">
        <f t="shared" ref="N65" si="69">F65-M65</f>
        <v>0</v>
      </c>
      <c r="O65" s="84">
        <f t="shared" ref="O65" si="70">F65/M65*100</f>
        <v>100</v>
      </c>
      <c r="P65" s="84">
        <f t="shared" si="17"/>
        <v>50</v>
      </c>
      <c r="Q65" s="94"/>
      <c r="R65" s="69">
        <f t="shared" si="43"/>
        <v>123.15900000000001</v>
      </c>
      <c r="S65" s="70"/>
    </row>
    <row r="66" spans="1:19" s="33" customFormat="1" ht="93.75" x14ac:dyDescent="0.25">
      <c r="A66" s="32" t="s">
        <v>197</v>
      </c>
      <c r="B66" s="99" t="s">
        <v>167</v>
      </c>
      <c r="C66" s="61"/>
      <c r="D66" s="96">
        <v>258.89100000000002</v>
      </c>
      <c r="E66" s="96">
        <v>258.89100000000002</v>
      </c>
      <c r="F66" s="94">
        <f t="shared" si="12"/>
        <v>50</v>
      </c>
      <c r="G66" s="94">
        <v>0</v>
      </c>
      <c r="H66" s="94">
        <v>50</v>
      </c>
      <c r="I66" s="94"/>
      <c r="J66" s="94">
        <v>50</v>
      </c>
      <c r="K66" s="94">
        <f t="shared" si="13"/>
        <v>0</v>
      </c>
      <c r="L66" s="84">
        <f t="shared" si="14"/>
        <v>100</v>
      </c>
      <c r="M66" s="94">
        <f t="shared" si="54"/>
        <v>50</v>
      </c>
      <c r="N66" s="94">
        <f t="shared" si="15"/>
        <v>0</v>
      </c>
      <c r="O66" s="84">
        <f t="shared" si="16"/>
        <v>100</v>
      </c>
      <c r="P66" s="84">
        <f t="shared" si="17"/>
        <v>19.313147231846607</v>
      </c>
      <c r="Q66" s="94">
        <v>50</v>
      </c>
      <c r="R66" s="69">
        <f t="shared" si="43"/>
        <v>0</v>
      </c>
      <c r="S66" s="70"/>
    </row>
    <row r="67" spans="1:19" s="33" customFormat="1" ht="75" x14ac:dyDescent="0.25">
      <c r="A67" s="32" t="s">
        <v>198</v>
      </c>
      <c r="B67" s="99" t="s">
        <v>148</v>
      </c>
      <c r="C67" s="61"/>
      <c r="D67" s="96"/>
      <c r="E67" s="96">
        <v>347.40199999999999</v>
      </c>
      <c r="F67" s="94">
        <f t="shared" si="12"/>
        <v>70.906000000000006</v>
      </c>
      <c r="G67" s="94">
        <v>0</v>
      </c>
      <c r="H67" s="94"/>
      <c r="I67" s="94">
        <v>70.906000000000006</v>
      </c>
      <c r="J67" s="94">
        <v>70.906000000000006</v>
      </c>
      <c r="K67" s="94">
        <f t="shared" si="13"/>
        <v>0</v>
      </c>
      <c r="L67" s="84">
        <f t="shared" si="14"/>
        <v>100</v>
      </c>
      <c r="M67" s="94">
        <f t="shared" si="54"/>
        <v>70.906000000000006</v>
      </c>
      <c r="N67" s="94">
        <f t="shared" si="15"/>
        <v>0</v>
      </c>
      <c r="O67" s="84">
        <f t="shared" si="16"/>
        <v>100</v>
      </c>
      <c r="P67" s="84">
        <f t="shared" si="17"/>
        <v>20.410360331834593</v>
      </c>
      <c r="Q67" s="94">
        <v>121.254</v>
      </c>
      <c r="R67" s="69">
        <f t="shared" si="43"/>
        <v>-50.347999999999999</v>
      </c>
      <c r="S67" s="70">
        <f>F67/Q67*100</f>
        <v>58.477246111468496</v>
      </c>
    </row>
    <row r="68" spans="1:19" s="36" customFormat="1" ht="27.75" customHeight="1" x14ac:dyDescent="0.3">
      <c r="A68" s="115"/>
      <c r="B68" s="37" t="s">
        <v>29</v>
      </c>
      <c r="C68" s="140"/>
      <c r="D68" s="87">
        <f>D72+D71+D70</f>
        <v>62807.991000000002</v>
      </c>
      <c r="E68" s="87">
        <f>E72+E71+E70</f>
        <v>1059024.077</v>
      </c>
      <c r="F68" s="87">
        <f t="shared" si="12"/>
        <v>388189.25899999996</v>
      </c>
      <c r="G68" s="87">
        <f t="shared" ref="G68:I68" si="71">G72+G71+G70</f>
        <v>128823.25599999999</v>
      </c>
      <c r="H68" s="87">
        <f t="shared" si="71"/>
        <v>129746.04999999999</v>
      </c>
      <c r="I68" s="87">
        <f t="shared" si="71"/>
        <v>129619.95299999999</v>
      </c>
      <c r="J68" s="87">
        <f t="shared" ref="J68" si="72">J72+J71+J70</f>
        <v>388198.88300000003</v>
      </c>
      <c r="K68" s="87">
        <f t="shared" si="13"/>
        <v>-9.6240000000689179</v>
      </c>
      <c r="L68" s="82">
        <f t="shared" si="14"/>
        <v>99.997520858399767</v>
      </c>
      <c r="M68" s="87">
        <f t="shared" ref="M68" si="73">M72+M71+M70</f>
        <v>388198.88300000003</v>
      </c>
      <c r="N68" s="87">
        <f t="shared" si="15"/>
        <v>-9.6240000000689179</v>
      </c>
      <c r="O68" s="82">
        <f t="shared" si="16"/>
        <v>99.997520858399767</v>
      </c>
      <c r="P68" s="82">
        <f t="shared" si="17"/>
        <v>36.655376155343063</v>
      </c>
      <c r="Q68" s="87">
        <f>Q72+Q71+Q70</f>
        <v>234181.87300000002</v>
      </c>
      <c r="R68" s="51">
        <f t="shared" si="43"/>
        <v>154007.38599999994</v>
      </c>
      <c r="S68" s="52">
        <f>F68/Q68*100</f>
        <v>165.76400813055241</v>
      </c>
    </row>
    <row r="69" spans="1:19" s="11" customFormat="1" ht="23.25" x14ac:dyDescent="0.25">
      <c r="A69" s="10"/>
      <c r="B69" s="78" t="s">
        <v>89</v>
      </c>
      <c r="C69" s="9"/>
      <c r="D69" s="97"/>
      <c r="E69" s="97"/>
      <c r="F69" s="97"/>
      <c r="G69" s="97"/>
      <c r="H69" s="97"/>
      <c r="I69" s="97"/>
      <c r="J69" s="97"/>
      <c r="K69" s="97"/>
      <c r="L69" s="85"/>
      <c r="M69" s="97"/>
      <c r="N69" s="97"/>
      <c r="O69" s="85"/>
      <c r="P69" s="85"/>
      <c r="Q69" s="97"/>
      <c r="R69" s="51"/>
      <c r="S69" s="52"/>
    </row>
    <row r="70" spans="1:19" s="11" customFormat="1" ht="22.5" x14ac:dyDescent="0.25">
      <c r="A70" s="10"/>
      <c r="B70" s="125" t="s">
        <v>131</v>
      </c>
      <c r="C70" s="24"/>
      <c r="D70" s="87">
        <f>D52</f>
        <v>30609.4</v>
      </c>
      <c r="E70" s="87">
        <f>E52</f>
        <v>30609.4</v>
      </c>
      <c r="F70" s="87">
        <f t="shared" si="12"/>
        <v>7652.4000000000005</v>
      </c>
      <c r="G70" s="87">
        <f>G52</f>
        <v>2550.8000000000002</v>
      </c>
      <c r="H70" s="87">
        <f>H52</f>
        <v>2550.8000000000002</v>
      </c>
      <c r="I70" s="87">
        <f>I52</f>
        <v>2550.8000000000002</v>
      </c>
      <c r="J70" s="87">
        <f>J52</f>
        <v>7652.4</v>
      </c>
      <c r="K70" s="87">
        <f t="shared" ref="K70" si="74">F70-J70</f>
        <v>0</v>
      </c>
      <c r="L70" s="82">
        <f t="shared" ref="L70" si="75">F70/J70*100</f>
        <v>100.00000000000003</v>
      </c>
      <c r="M70" s="87">
        <f>M52</f>
        <v>7652.4</v>
      </c>
      <c r="N70" s="87">
        <f t="shared" ref="N70" si="76">F70-M70</f>
        <v>0</v>
      </c>
      <c r="O70" s="82">
        <f t="shared" ref="O70" si="77">F70/M70*100</f>
        <v>100.00000000000003</v>
      </c>
      <c r="P70" s="82">
        <f t="shared" ref="P70" si="78">F70/E70*100</f>
        <v>25.000163348513855</v>
      </c>
      <c r="Q70" s="87"/>
      <c r="R70" s="51">
        <f>F70-Q70</f>
        <v>7652.4000000000005</v>
      </c>
      <c r="S70" s="52"/>
    </row>
    <row r="71" spans="1:19" s="11" customFormat="1" ht="22.5" x14ac:dyDescent="0.25">
      <c r="A71" s="10"/>
      <c r="B71" s="125" t="s">
        <v>102</v>
      </c>
      <c r="C71" s="24"/>
      <c r="D71" s="87"/>
      <c r="E71" s="87"/>
      <c r="F71" s="87"/>
      <c r="G71" s="87"/>
      <c r="H71" s="87"/>
      <c r="I71" s="87"/>
      <c r="J71" s="87"/>
      <c r="K71" s="87">
        <f t="shared" si="13"/>
        <v>0</v>
      </c>
      <c r="L71" s="82"/>
      <c r="M71" s="87"/>
      <c r="N71" s="87">
        <f t="shared" si="15"/>
        <v>0</v>
      </c>
      <c r="O71" s="82"/>
      <c r="P71" s="82"/>
      <c r="Q71" s="87">
        <f>Q58</f>
        <v>337.25599999999997</v>
      </c>
      <c r="R71" s="51">
        <f>F71-Q71</f>
        <v>-337.25599999999997</v>
      </c>
      <c r="S71" s="52"/>
    </row>
    <row r="72" spans="1:19" s="11" customFormat="1" ht="26.25" customHeight="1" x14ac:dyDescent="0.25">
      <c r="A72" s="10"/>
      <c r="B72" s="125" t="s">
        <v>66</v>
      </c>
      <c r="C72" s="24"/>
      <c r="D72" s="87">
        <f>D73+D74</f>
        <v>32198.591</v>
      </c>
      <c r="E72" s="87">
        <f>E73+E74</f>
        <v>1028414.677</v>
      </c>
      <c r="F72" s="87">
        <f t="shared" si="12"/>
        <v>380536.85899999994</v>
      </c>
      <c r="G72" s="87">
        <f>G73+G74</f>
        <v>126272.45599999999</v>
      </c>
      <c r="H72" s="87">
        <f>H73+H74</f>
        <v>127195.24999999999</v>
      </c>
      <c r="I72" s="87">
        <f>I73+I74</f>
        <v>127069.15299999999</v>
      </c>
      <c r="J72" s="87">
        <f>J73+J74</f>
        <v>380546.48300000001</v>
      </c>
      <c r="K72" s="87">
        <f t="shared" si="13"/>
        <v>-9.6240000000689179</v>
      </c>
      <c r="L72" s="82">
        <f t="shared" si="14"/>
        <v>99.997471005401437</v>
      </c>
      <c r="M72" s="87">
        <f>M73+M74</f>
        <v>380546.48300000001</v>
      </c>
      <c r="N72" s="87">
        <f t="shared" si="15"/>
        <v>-9.6240000000689179</v>
      </c>
      <c r="O72" s="82">
        <f t="shared" si="16"/>
        <v>99.997471005401437</v>
      </c>
      <c r="P72" s="82">
        <f t="shared" si="17"/>
        <v>37.002278118984869</v>
      </c>
      <c r="Q72" s="87">
        <f>Q73+Q74</f>
        <v>233844.61700000003</v>
      </c>
      <c r="R72" s="51">
        <f>F72-Q72</f>
        <v>146692.24199999991</v>
      </c>
      <c r="S72" s="52">
        <f>F72/Q72*100</f>
        <v>162.73064733407992</v>
      </c>
    </row>
    <row r="73" spans="1:19" s="6" customFormat="1" ht="24.75" customHeight="1" x14ac:dyDescent="0.25">
      <c r="A73" s="12"/>
      <c r="B73" s="15" t="s">
        <v>93</v>
      </c>
      <c r="C73" s="15"/>
      <c r="D73" s="96">
        <f>D54</f>
        <v>0</v>
      </c>
      <c r="E73" s="96">
        <f>E54+E53+E57+E55+E56</f>
        <v>1002350.5</v>
      </c>
      <c r="F73" s="96">
        <f t="shared" ref="F73:F108" si="79">SUM(G73:I73)</f>
        <v>372424.8</v>
      </c>
      <c r="G73" s="96">
        <f>G54+G55+G57+G56+G53</f>
        <v>123807.9</v>
      </c>
      <c r="H73" s="96">
        <f>H54+H55+H57+H56+H53</f>
        <v>124475.29999999999</v>
      </c>
      <c r="I73" s="96">
        <f>I54+I55+I57+I56+I53</f>
        <v>124141.59999999999</v>
      </c>
      <c r="J73" s="96">
        <f>J54+J55+J57+J56+J53</f>
        <v>372424.8</v>
      </c>
      <c r="K73" s="96">
        <f t="shared" si="13"/>
        <v>0</v>
      </c>
      <c r="L73" s="86">
        <f t="shared" si="14"/>
        <v>100</v>
      </c>
      <c r="M73" s="96">
        <f>M54+M55+M57+M56+M53</f>
        <v>372424.8</v>
      </c>
      <c r="N73" s="96">
        <f t="shared" si="15"/>
        <v>0</v>
      </c>
      <c r="O73" s="86">
        <f t="shared" si="16"/>
        <v>100</v>
      </c>
      <c r="P73" s="86">
        <f t="shared" si="17"/>
        <v>37.155146827382232</v>
      </c>
      <c r="Q73" s="96">
        <f t="shared" ref="Q73" si="80">Q54+Q55+Q57+Q56</f>
        <v>225616.50000000003</v>
      </c>
      <c r="R73" s="69">
        <f>F73-Q73</f>
        <v>146808.29999999996</v>
      </c>
      <c r="S73" s="70">
        <f>F73/Q73*100</f>
        <v>165.06984196634551</v>
      </c>
    </row>
    <row r="74" spans="1:19" s="6" customFormat="1" ht="33.75" customHeight="1" x14ac:dyDescent="0.25">
      <c r="A74" s="12"/>
      <c r="B74" s="79" t="s">
        <v>92</v>
      </c>
      <c r="C74" s="15"/>
      <c r="D74" s="96">
        <f>D59+D61</f>
        <v>32198.591</v>
      </c>
      <c r="E74" s="96">
        <f>E59+E61+E60</f>
        <v>26064.177</v>
      </c>
      <c r="F74" s="96">
        <f t="shared" si="79"/>
        <v>8112.0589999999993</v>
      </c>
      <c r="G74" s="96">
        <f>G59+G61+G60</f>
        <v>2464.556</v>
      </c>
      <c r="H74" s="96">
        <f>H59+H61+H60</f>
        <v>2719.95</v>
      </c>
      <c r="I74" s="96">
        <f>I59+I61+I60</f>
        <v>2927.5529999999999</v>
      </c>
      <c r="J74" s="96">
        <f>J59+J61+J60</f>
        <v>8121.683</v>
      </c>
      <c r="K74" s="96">
        <f t="shared" si="13"/>
        <v>-9.6240000000007058</v>
      </c>
      <c r="L74" s="86">
        <f t="shared" si="14"/>
        <v>99.881502393038474</v>
      </c>
      <c r="M74" s="96">
        <f>M59+M61+M60</f>
        <v>8121.683</v>
      </c>
      <c r="N74" s="96">
        <f t="shared" si="15"/>
        <v>-9.6240000000007058</v>
      </c>
      <c r="O74" s="86">
        <f t="shared" si="16"/>
        <v>99.881502393038474</v>
      </c>
      <c r="P74" s="86">
        <f t="shared" si="17"/>
        <v>31.123403589532096</v>
      </c>
      <c r="Q74" s="96">
        <f>Q59+Q61+Q60</f>
        <v>8228.1170000000002</v>
      </c>
      <c r="R74" s="69">
        <f>F74-Q74</f>
        <v>-116.0580000000009</v>
      </c>
      <c r="S74" s="70">
        <f>F74/Q74*100</f>
        <v>98.589495020549649</v>
      </c>
    </row>
    <row r="75" spans="1:19" s="6" customFormat="1" ht="23.25" hidden="1" customHeight="1" x14ac:dyDescent="0.25">
      <c r="A75" s="12"/>
      <c r="B75" s="34"/>
      <c r="C75" s="15"/>
      <c r="D75" s="96"/>
      <c r="E75" s="96"/>
      <c r="F75" s="96">
        <f t="shared" si="79"/>
        <v>0</v>
      </c>
      <c r="G75" s="96"/>
      <c r="H75" s="96"/>
      <c r="I75" s="96"/>
      <c r="J75" s="96"/>
      <c r="K75" s="96"/>
      <c r="L75" s="86"/>
      <c r="M75" s="96"/>
      <c r="N75" s="96"/>
      <c r="O75" s="86"/>
      <c r="P75" s="86"/>
      <c r="Q75" s="96"/>
      <c r="R75" s="69"/>
      <c r="S75" s="70"/>
    </row>
    <row r="76" spans="1:19" s="117" customFormat="1" ht="38.25" customHeight="1" x14ac:dyDescent="0.3">
      <c r="A76" s="141"/>
      <c r="B76" s="142" t="s">
        <v>28</v>
      </c>
      <c r="C76" s="143"/>
      <c r="D76" s="116">
        <f>D68+D51</f>
        <v>7652526.6669999994</v>
      </c>
      <c r="E76" s="116">
        <f>E68+E51</f>
        <v>8651742.7530000005</v>
      </c>
      <c r="F76" s="116">
        <f t="shared" si="79"/>
        <v>2197680.0839999998</v>
      </c>
      <c r="G76" s="116">
        <f>G68+G51</f>
        <v>737966.35100000002</v>
      </c>
      <c r="H76" s="116">
        <f>H68+H51</f>
        <v>763217.60300000012</v>
      </c>
      <c r="I76" s="116">
        <f>I68+I51</f>
        <v>696496.12999999989</v>
      </c>
      <c r="J76" s="116">
        <f>J68+J51</f>
        <v>2046093.8829999999</v>
      </c>
      <c r="K76" s="116">
        <f t="shared" si="13"/>
        <v>151586.20099999988</v>
      </c>
      <c r="L76" s="144">
        <f t="shared" si="14"/>
        <v>107.40856527940659</v>
      </c>
      <c r="M76" s="116">
        <f>M68+M51</f>
        <v>2286378.5520000001</v>
      </c>
      <c r="N76" s="116">
        <f t="shared" si="15"/>
        <v>-88698.468000000343</v>
      </c>
      <c r="O76" s="144">
        <f t="shared" si="16"/>
        <v>96.12056945152797</v>
      </c>
      <c r="P76" s="144">
        <f t="shared" si="17"/>
        <v>25.401588405271898</v>
      </c>
      <c r="Q76" s="116">
        <f>Q68+Q51</f>
        <v>1749469.98</v>
      </c>
      <c r="R76" s="145">
        <f>F76-Q76</f>
        <v>448210.10399999982</v>
      </c>
      <c r="S76" s="146">
        <f>F76/Q76*100</f>
        <v>125.61976536459345</v>
      </c>
    </row>
    <row r="77" spans="1:19" s="8" customFormat="1" ht="20.25" customHeight="1" x14ac:dyDescent="0.25">
      <c r="A77" s="126" t="s">
        <v>9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</row>
    <row r="78" spans="1:19" s="39" customFormat="1" ht="43.5" customHeight="1" x14ac:dyDescent="0.3">
      <c r="A78" s="22">
        <v>1</v>
      </c>
      <c r="B78" s="38" t="s">
        <v>12</v>
      </c>
      <c r="C78" s="23" t="s">
        <v>21</v>
      </c>
      <c r="D78" s="95">
        <f>D79+D80</f>
        <v>119401.747</v>
      </c>
      <c r="E78" s="95">
        <f>E79+E80</f>
        <v>119401.747</v>
      </c>
      <c r="F78" s="91">
        <f t="shared" si="79"/>
        <v>40354.267000000007</v>
      </c>
      <c r="G78" s="91">
        <f t="shared" ref="G78:I78" si="81">G79+G80</f>
        <v>9761.7610000000004</v>
      </c>
      <c r="H78" s="91">
        <f t="shared" si="81"/>
        <v>13666.210999999999</v>
      </c>
      <c r="I78" s="91">
        <f t="shared" si="81"/>
        <v>16926.295000000002</v>
      </c>
      <c r="J78" s="91">
        <f>J79+J80</f>
        <v>29850.437000000002</v>
      </c>
      <c r="K78" s="91">
        <f t="shared" ref="K78:K98" si="82">F78-J78</f>
        <v>10503.830000000005</v>
      </c>
      <c r="L78" s="98">
        <f t="shared" ref="L78:L98" si="83">F78/J78*100</f>
        <v>135.188195067295</v>
      </c>
      <c r="M78" s="91">
        <f>M79</f>
        <v>29850.436750000001</v>
      </c>
      <c r="N78" s="91">
        <f t="shared" ref="N78:N98" si="84">F78-M78</f>
        <v>10503.830250000006</v>
      </c>
      <c r="O78" s="98">
        <f t="shared" ref="O78:O98" si="85">F78/M78*100</f>
        <v>135.18819619950787</v>
      </c>
      <c r="P78" s="98">
        <f t="shared" ref="P78:P98" si="86">F78/E78*100</f>
        <v>33.797049049876968</v>
      </c>
      <c r="Q78" s="91">
        <f t="shared" ref="Q78" si="87">Q79+Q80</f>
        <v>49402.68</v>
      </c>
      <c r="R78" s="92">
        <f t="shared" ref="R78:R96" si="88">F78-Q78</f>
        <v>-9048.4129999999932</v>
      </c>
      <c r="S78" s="93">
        <f t="shared" ref="S78:S85" si="89">F78/Q78*100</f>
        <v>81.684368135493884</v>
      </c>
    </row>
    <row r="79" spans="1:19" s="41" customFormat="1" ht="48" customHeight="1" x14ac:dyDescent="0.3">
      <c r="A79" s="32" t="s">
        <v>107</v>
      </c>
      <c r="B79" s="60" t="s">
        <v>103</v>
      </c>
      <c r="C79" s="15" t="s">
        <v>104</v>
      </c>
      <c r="D79" s="96">
        <v>119401.747</v>
      </c>
      <c r="E79" s="96">
        <v>119401.747</v>
      </c>
      <c r="F79" s="94">
        <f t="shared" si="79"/>
        <v>27467.323</v>
      </c>
      <c r="G79" s="94">
        <v>8151.5730000000003</v>
      </c>
      <c r="H79" s="94">
        <v>8311.1749999999993</v>
      </c>
      <c r="I79" s="94">
        <v>11004.575000000001</v>
      </c>
      <c r="J79" s="94">
        <v>29850.437000000002</v>
      </c>
      <c r="K79" s="94">
        <f t="shared" si="82"/>
        <v>-2383.1140000000014</v>
      </c>
      <c r="L79" s="84">
        <f t="shared" si="83"/>
        <v>92.016485386796845</v>
      </c>
      <c r="M79" s="94">
        <f>E79/12*3</f>
        <v>29850.436750000001</v>
      </c>
      <c r="N79" s="94">
        <f t="shared" si="84"/>
        <v>-2383.1137500000004</v>
      </c>
      <c r="O79" s="84">
        <f t="shared" si="85"/>
        <v>92.016486157442898</v>
      </c>
      <c r="P79" s="84">
        <f t="shared" si="86"/>
        <v>23.004121539360725</v>
      </c>
      <c r="Q79" s="94">
        <v>30880.332000000002</v>
      </c>
      <c r="R79" s="69">
        <f t="shared" si="88"/>
        <v>-3413.0090000000018</v>
      </c>
      <c r="S79" s="70">
        <f t="shared" si="89"/>
        <v>88.947628542335607</v>
      </c>
    </row>
    <row r="80" spans="1:19" s="41" customFormat="1" ht="34.5" customHeight="1" x14ac:dyDescent="0.3">
      <c r="A80" s="32" t="s">
        <v>108</v>
      </c>
      <c r="B80" s="60" t="s">
        <v>105</v>
      </c>
      <c r="C80" s="15" t="s">
        <v>106</v>
      </c>
      <c r="D80" s="96">
        <v>0</v>
      </c>
      <c r="E80" s="96">
        <v>0</v>
      </c>
      <c r="F80" s="94">
        <f t="shared" si="79"/>
        <v>12886.944</v>
      </c>
      <c r="G80" s="94">
        <v>1610.1880000000001</v>
      </c>
      <c r="H80" s="94">
        <v>5355.0360000000001</v>
      </c>
      <c r="I80" s="94">
        <v>5921.72</v>
      </c>
      <c r="J80" s="94">
        <v>0</v>
      </c>
      <c r="K80" s="94">
        <f t="shared" si="82"/>
        <v>12886.944</v>
      </c>
      <c r="L80" s="84"/>
      <c r="M80" s="94">
        <f t="shared" ref="M80:M83" si="90">E80/12*3</f>
        <v>0</v>
      </c>
      <c r="N80" s="94">
        <f t="shared" si="84"/>
        <v>12886.944</v>
      </c>
      <c r="O80" s="84"/>
      <c r="P80" s="84"/>
      <c r="Q80" s="94">
        <v>18522.347999999998</v>
      </c>
      <c r="R80" s="69">
        <f t="shared" si="88"/>
        <v>-5635.4039999999986</v>
      </c>
      <c r="S80" s="70">
        <f t="shared" si="89"/>
        <v>69.575110023847955</v>
      </c>
    </row>
    <row r="81" spans="1:19" s="39" customFormat="1" ht="32.25" customHeight="1" x14ac:dyDescent="0.3">
      <c r="A81" s="22">
        <v>2</v>
      </c>
      <c r="B81" s="68" t="s">
        <v>32</v>
      </c>
      <c r="C81" s="23" t="s">
        <v>31</v>
      </c>
      <c r="D81" s="95">
        <v>4470</v>
      </c>
      <c r="E81" s="95">
        <v>4470</v>
      </c>
      <c r="F81" s="91">
        <f t="shared" si="79"/>
        <v>1049.8889999999999</v>
      </c>
      <c r="G81" s="91">
        <v>478.52100000000002</v>
      </c>
      <c r="H81" s="91">
        <v>565.58699999999999</v>
      </c>
      <c r="I81" s="91">
        <v>5.7809999999999997</v>
      </c>
      <c r="J81" s="91">
        <v>1048.5</v>
      </c>
      <c r="K81" s="91">
        <f t="shared" si="82"/>
        <v>1.3889999999998963</v>
      </c>
      <c r="L81" s="98">
        <f t="shared" si="83"/>
        <v>100.1324749642346</v>
      </c>
      <c r="M81" s="91">
        <f t="shared" si="90"/>
        <v>1117.5</v>
      </c>
      <c r="N81" s="91">
        <f t="shared" si="84"/>
        <v>-67.611000000000104</v>
      </c>
      <c r="O81" s="98">
        <f t="shared" si="85"/>
        <v>93.949798657718105</v>
      </c>
      <c r="P81" s="98">
        <f t="shared" si="86"/>
        <v>23.487449664429526</v>
      </c>
      <c r="Q81" s="91">
        <v>1250.329</v>
      </c>
      <c r="R81" s="92">
        <f t="shared" si="88"/>
        <v>-200.44000000000005</v>
      </c>
      <c r="S81" s="93">
        <f t="shared" si="89"/>
        <v>83.969019354105995</v>
      </c>
    </row>
    <row r="82" spans="1:19" s="39" customFormat="1" ht="45.75" customHeight="1" x14ac:dyDescent="0.3">
      <c r="A82" s="22">
        <v>3</v>
      </c>
      <c r="B82" s="68" t="s">
        <v>192</v>
      </c>
      <c r="C82" s="23">
        <v>21110000</v>
      </c>
      <c r="D82" s="95"/>
      <c r="E82" s="95"/>
      <c r="F82" s="91"/>
      <c r="G82" s="91"/>
      <c r="H82" s="91"/>
      <c r="I82" s="91"/>
      <c r="J82" s="91"/>
      <c r="K82" s="91">
        <f t="shared" si="82"/>
        <v>0</v>
      </c>
      <c r="L82" s="98"/>
      <c r="M82" s="91">
        <f t="shared" si="90"/>
        <v>0</v>
      </c>
      <c r="N82" s="91"/>
      <c r="O82" s="98"/>
      <c r="P82" s="98"/>
      <c r="Q82" s="91">
        <v>4.7610000000000001</v>
      </c>
      <c r="R82" s="92">
        <f t="shared" si="88"/>
        <v>-4.7610000000000001</v>
      </c>
      <c r="S82" s="93"/>
    </row>
    <row r="83" spans="1:19" s="39" customFormat="1" ht="63.75" customHeight="1" x14ac:dyDescent="0.3">
      <c r="A83" s="22">
        <v>4</v>
      </c>
      <c r="B83" s="38" t="s">
        <v>26</v>
      </c>
      <c r="C83" s="23" t="s">
        <v>25</v>
      </c>
      <c r="D83" s="95">
        <v>55</v>
      </c>
      <c r="E83" s="95">
        <v>55</v>
      </c>
      <c r="F83" s="91">
        <f t="shared" si="79"/>
        <v>5.52</v>
      </c>
      <c r="G83" s="91"/>
      <c r="H83" s="91">
        <v>5.52</v>
      </c>
      <c r="I83" s="91"/>
      <c r="J83" s="91">
        <v>5.5</v>
      </c>
      <c r="K83" s="91">
        <f t="shared" si="82"/>
        <v>1.9999999999999574E-2</v>
      </c>
      <c r="L83" s="98">
        <f t="shared" si="83"/>
        <v>100.36363636363636</v>
      </c>
      <c r="M83" s="91">
        <f t="shared" si="90"/>
        <v>13.75</v>
      </c>
      <c r="N83" s="91">
        <f t="shared" si="84"/>
        <v>-8.23</v>
      </c>
      <c r="O83" s="98">
        <f t="shared" si="85"/>
        <v>40.145454545454541</v>
      </c>
      <c r="P83" s="98">
        <f t="shared" si="86"/>
        <v>10.036363636363635</v>
      </c>
      <c r="Q83" s="91">
        <v>128.88800000000001</v>
      </c>
      <c r="R83" s="92">
        <f t="shared" si="88"/>
        <v>-123.36800000000001</v>
      </c>
      <c r="S83" s="93">
        <f t="shared" si="89"/>
        <v>4.282788157159704</v>
      </c>
    </row>
    <row r="84" spans="1:19" s="28" customFormat="1" ht="31.5" customHeight="1" x14ac:dyDescent="0.3">
      <c r="A84" s="10">
        <f t="shared" ref="A84" si="91">A83+1</f>
        <v>5</v>
      </c>
      <c r="B84" s="14" t="s">
        <v>10</v>
      </c>
      <c r="C84" s="7"/>
      <c r="D84" s="87">
        <f>SUM(D85:D87)</f>
        <v>55050</v>
      </c>
      <c r="E84" s="87">
        <f>SUM(E85:E87)</f>
        <v>56506</v>
      </c>
      <c r="F84" s="87">
        <f t="shared" si="79"/>
        <v>30394.746000000003</v>
      </c>
      <c r="G84" s="87">
        <f>SUM(G85:G87)</f>
        <v>17780.466</v>
      </c>
      <c r="H84" s="87">
        <f>SUM(H85:H87)</f>
        <v>6183.8270000000002</v>
      </c>
      <c r="I84" s="87">
        <f>SUM(I85:I87)</f>
        <v>6430.4530000000004</v>
      </c>
      <c r="J84" s="87">
        <f>SUM(J85:J87)</f>
        <v>28280.699000000001</v>
      </c>
      <c r="K84" s="87">
        <f t="shared" si="82"/>
        <v>2114.0470000000023</v>
      </c>
      <c r="L84" s="82">
        <f t="shared" si="83"/>
        <v>107.47522895385295</v>
      </c>
      <c r="M84" s="87">
        <f>SUM(M85:M87)</f>
        <v>14126.5</v>
      </c>
      <c r="N84" s="87">
        <f t="shared" si="84"/>
        <v>16268.246000000003</v>
      </c>
      <c r="O84" s="82">
        <f t="shared" si="85"/>
        <v>215.16119350157504</v>
      </c>
      <c r="P84" s="82">
        <f t="shared" si="86"/>
        <v>53.79029837539376</v>
      </c>
      <c r="Q84" s="87">
        <f>SUM(Q85:Q87)</f>
        <v>18941.681</v>
      </c>
      <c r="R84" s="51">
        <f t="shared" si="88"/>
        <v>11453.065000000002</v>
      </c>
      <c r="S84" s="52">
        <f t="shared" si="89"/>
        <v>160.46488165437904</v>
      </c>
    </row>
    <row r="85" spans="1:19" s="41" customFormat="1" ht="45" customHeight="1" x14ac:dyDescent="0.3">
      <c r="A85" s="12" t="s">
        <v>152</v>
      </c>
      <c r="B85" s="60" t="s">
        <v>123</v>
      </c>
      <c r="C85" s="15" t="s">
        <v>45</v>
      </c>
      <c r="D85" s="96">
        <v>0</v>
      </c>
      <c r="E85" s="96">
        <v>6</v>
      </c>
      <c r="F85" s="94">
        <f t="shared" si="79"/>
        <v>6</v>
      </c>
      <c r="G85" s="94">
        <v>4</v>
      </c>
      <c r="H85" s="94">
        <v>2</v>
      </c>
      <c r="I85" s="94">
        <v>0</v>
      </c>
      <c r="J85" s="94">
        <v>6</v>
      </c>
      <c r="K85" s="94">
        <f t="shared" si="82"/>
        <v>0</v>
      </c>
      <c r="L85" s="86">
        <f t="shared" si="83"/>
        <v>100</v>
      </c>
      <c r="M85" s="94">
        <f t="shared" ref="M85:M88" si="92">E85/12*3</f>
        <v>1.5</v>
      </c>
      <c r="N85" s="94">
        <f t="shared" si="84"/>
        <v>4.5</v>
      </c>
      <c r="O85" s="84">
        <f t="shared" ref="O85" si="93">F85/M85*100</f>
        <v>400</v>
      </c>
      <c r="P85" s="84">
        <f t="shared" ref="P85" si="94">F85/E85*100</f>
        <v>100</v>
      </c>
      <c r="Q85" s="94">
        <v>3.9990000000000001</v>
      </c>
      <c r="R85" s="69">
        <f t="shared" si="88"/>
        <v>2.0009999999999999</v>
      </c>
      <c r="S85" s="70">
        <f t="shared" si="89"/>
        <v>150.03750937734432</v>
      </c>
    </row>
    <row r="86" spans="1:19" s="41" customFormat="1" ht="51" customHeight="1" x14ac:dyDescent="0.3">
      <c r="A86" s="12" t="s">
        <v>153</v>
      </c>
      <c r="B86" s="60" t="s">
        <v>37</v>
      </c>
      <c r="C86" s="15" t="s">
        <v>22</v>
      </c>
      <c r="D86" s="96">
        <v>4050</v>
      </c>
      <c r="E86" s="96">
        <f>4050+1450</f>
        <v>5500</v>
      </c>
      <c r="F86" s="94">
        <f t="shared" si="79"/>
        <v>5500</v>
      </c>
      <c r="G86" s="94">
        <v>5500</v>
      </c>
      <c r="H86" s="94">
        <v>0</v>
      </c>
      <c r="I86" s="94">
        <v>0</v>
      </c>
      <c r="J86" s="94">
        <v>5500</v>
      </c>
      <c r="K86" s="94">
        <f t="shared" si="82"/>
        <v>0</v>
      </c>
      <c r="L86" s="86">
        <f t="shared" si="83"/>
        <v>100</v>
      </c>
      <c r="M86" s="94">
        <f t="shared" si="92"/>
        <v>1375</v>
      </c>
      <c r="N86" s="94">
        <f t="shared" si="84"/>
        <v>4125</v>
      </c>
      <c r="O86" s="84">
        <f t="shared" si="85"/>
        <v>400</v>
      </c>
      <c r="P86" s="84">
        <f t="shared" si="86"/>
        <v>100</v>
      </c>
      <c r="Q86" s="94">
        <v>0</v>
      </c>
      <c r="R86" s="69">
        <f t="shared" si="88"/>
        <v>5500</v>
      </c>
      <c r="S86" s="70"/>
    </row>
    <row r="87" spans="1:19" s="40" customFormat="1" ht="30" customHeight="1" x14ac:dyDescent="0.3">
      <c r="A87" s="12" t="s">
        <v>154</v>
      </c>
      <c r="B87" s="34" t="s">
        <v>62</v>
      </c>
      <c r="C87" s="15" t="s">
        <v>43</v>
      </c>
      <c r="D87" s="96">
        <v>51000</v>
      </c>
      <c r="E87" s="96">
        <v>51000</v>
      </c>
      <c r="F87" s="96">
        <f t="shared" si="79"/>
        <v>24888.746000000003</v>
      </c>
      <c r="G87" s="96">
        <v>12276.466</v>
      </c>
      <c r="H87" s="96">
        <v>6181.8270000000002</v>
      </c>
      <c r="I87" s="96">
        <v>6430.4530000000004</v>
      </c>
      <c r="J87" s="96">
        <v>22774.699000000001</v>
      </c>
      <c r="K87" s="96">
        <f t="shared" si="82"/>
        <v>2114.0470000000023</v>
      </c>
      <c r="L87" s="86">
        <f t="shared" si="83"/>
        <v>109.28243661968926</v>
      </c>
      <c r="M87" s="96">
        <f t="shared" si="92"/>
        <v>12750</v>
      </c>
      <c r="N87" s="96">
        <f t="shared" si="84"/>
        <v>12138.746000000003</v>
      </c>
      <c r="O87" s="86">
        <f t="shared" si="85"/>
        <v>195.20585098039217</v>
      </c>
      <c r="P87" s="86">
        <f t="shared" si="86"/>
        <v>48.801462745098043</v>
      </c>
      <c r="Q87" s="96">
        <v>18937.682000000001</v>
      </c>
      <c r="R87" s="69">
        <f t="shared" si="88"/>
        <v>5951.0640000000021</v>
      </c>
      <c r="S87" s="70">
        <f>F87/Q87*100</f>
        <v>131.42445838936362</v>
      </c>
    </row>
    <row r="88" spans="1:19" s="39" customFormat="1" ht="41.25" customHeight="1" x14ac:dyDescent="0.3">
      <c r="A88" s="22">
        <v>6</v>
      </c>
      <c r="B88" s="68" t="s">
        <v>11</v>
      </c>
      <c r="C88" s="23" t="s">
        <v>23</v>
      </c>
      <c r="D88" s="95">
        <v>11000</v>
      </c>
      <c r="E88" s="95">
        <v>11000</v>
      </c>
      <c r="F88" s="91">
        <f t="shared" si="79"/>
        <v>1394.4829999999999</v>
      </c>
      <c r="G88" s="91">
        <v>557.09799999999996</v>
      </c>
      <c r="H88" s="91">
        <v>462.46</v>
      </c>
      <c r="I88" s="91">
        <v>374.92500000000001</v>
      </c>
      <c r="J88" s="91">
        <v>1296.01</v>
      </c>
      <c r="K88" s="91">
        <f t="shared" si="82"/>
        <v>98.472999999999956</v>
      </c>
      <c r="L88" s="98">
        <f t="shared" si="83"/>
        <v>107.59816668081264</v>
      </c>
      <c r="M88" s="91">
        <f t="shared" si="92"/>
        <v>2750</v>
      </c>
      <c r="N88" s="91">
        <f t="shared" si="84"/>
        <v>-1355.5170000000001</v>
      </c>
      <c r="O88" s="98">
        <f t="shared" si="85"/>
        <v>50.708472727272721</v>
      </c>
      <c r="P88" s="98">
        <f t="shared" si="86"/>
        <v>12.67711818181818</v>
      </c>
      <c r="Q88" s="91">
        <v>2868.8389999999999</v>
      </c>
      <c r="R88" s="92">
        <f t="shared" si="88"/>
        <v>-1474.356</v>
      </c>
      <c r="S88" s="93">
        <f>F88/Q88*100</f>
        <v>48.607921183447381</v>
      </c>
    </row>
    <row r="89" spans="1:19" s="118" customFormat="1" ht="39" customHeight="1" x14ac:dyDescent="0.3">
      <c r="A89" s="147"/>
      <c r="B89" s="148" t="s">
        <v>144</v>
      </c>
      <c r="C89" s="35"/>
      <c r="D89" s="87">
        <f>D78+D81+D83+D85+D86+D87+D88</f>
        <v>189976.747</v>
      </c>
      <c r="E89" s="87">
        <f>E78+E81+E83+E85+E86+E87+E88</f>
        <v>191432.747</v>
      </c>
      <c r="F89" s="87">
        <f t="shared" si="79"/>
        <v>73198.904999999999</v>
      </c>
      <c r="G89" s="87">
        <f>G78+G81+G83+G85+G86+G87+G88</f>
        <v>28577.845999999998</v>
      </c>
      <c r="H89" s="87">
        <f>H78+H81+H83+H85+H86+H87+H88</f>
        <v>20883.605</v>
      </c>
      <c r="I89" s="87">
        <f>I78+I81+I83+I85+I86+I87+I88</f>
        <v>23737.454000000002</v>
      </c>
      <c r="J89" s="87">
        <f>J78+J81+J83+J85+J86+J87+J88</f>
        <v>60481.146000000008</v>
      </c>
      <c r="K89" s="87">
        <f t="shared" si="82"/>
        <v>12717.758999999991</v>
      </c>
      <c r="L89" s="82">
        <f t="shared" si="83"/>
        <v>121.02764223416003</v>
      </c>
      <c r="M89" s="87">
        <f>M78+M81+M83+M85+M86+M87+M88</f>
        <v>47858.186750000001</v>
      </c>
      <c r="N89" s="87">
        <f t="shared" si="84"/>
        <v>25340.718249999998</v>
      </c>
      <c r="O89" s="82">
        <f t="shared" si="85"/>
        <v>152.94959957921932</v>
      </c>
      <c r="P89" s="82">
        <f t="shared" si="86"/>
        <v>38.237399894804831</v>
      </c>
      <c r="Q89" s="87">
        <f>Q78+Q81+Q83+Q85+Q86+Q87+Q88+Q82</f>
        <v>72597.178000000014</v>
      </c>
      <c r="R89" s="51">
        <f t="shared" si="88"/>
        <v>601.7269999999844</v>
      </c>
      <c r="S89" s="52">
        <f>F89/Q89*100</f>
        <v>100.8288572869871</v>
      </c>
    </row>
    <row r="90" spans="1:19" s="25" customFormat="1" ht="97.5" hidden="1" customHeight="1" x14ac:dyDescent="0.25">
      <c r="A90" s="22">
        <v>1</v>
      </c>
      <c r="B90" s="38" t="s">
        <v>138</v>
      </c>
      <c r="C90" s="23" t="s">
        <v>65</v>
      </c>
      <c r="D90" s="95"/>
      <c r="E90" s="95"/>
      <c r="F90" s="95">
        <f t="shared" si="79"/>
        <v>0</v>
      </c>
      <c r="G90" s="95"/>
      <c r="H90" s="95"/>
      <c r="I90" s="95"/>
      <c r="J90" s="95"/>
      <c r="K90" s="95">
        <f t="shared" si="82"/>
        <v>0</v>
      </c>
      <c r="L90" s="71"/>
      <c r="M90" s="95">
        <f>J90</f>
        <v>0</v>
      </c>
      <c r="N90" s="95">
        <f t="shared" si="84"/>
        <v>0</v>
      </c>
      <c r="O90" s="71"/>
      <c r="P90" s="71"/>
      <c r="Q90" s="95"/>
      <c r="R90" s="92">
        <f t="shared" si="88"/>
        <v>0</v>
      </c>
      <c r="S90" s="93"/>
    </row>
    <row r="91" spans="1:19" s="25" customFormat="1" ht="44.25" hidden="1" customHeight="1" x14ac:dyDescent="0.25">
      <c r="A91" s="22">
        <v>1</v>
      </c>
      <c r="B91" s="38" t="s">
        <v>150</v>
      </c>
      <c r="C91" s="23" t="s">
        <v>151</v>
      </c>
      <c r="D91" s="95"/>
      <c r="E91" s="95"/>
      <c r="F91" s="95">
        <f t="shared" si="79"/>
        <v>0</v>
      </c>
      <c r="G91" s="95"/>
      <c r="H91" s="95"/>
      <c r="I91" s="95"/>
      <c r="J91" s="95"/>
      <c r="K91" s="95">
        <f t="shared" si="82"/>
        <v>0</v>
      </c>
      <c r="L91" s="71"/>
      <c r="M91" s="95">
        <f>J91</f>
        <v>0</v>
      </c>
      <c r="N91" s="95">
        <f t="shared" si="84"/>
        <v>0</v>
      </c>
      <c r="O91" s="71"/>
      <c r="P91" s="71"/>
      <c r="Q91" s="95"/>
      <c r="R91" s="92">
        <f t="shared" si="88"/>
        <v>0</v>
      </c>
      <c r="S91" s="93"/>
    </row>
    <row r="92" spans="1:19" s="25" customFormat="1" ht="23.25" x14ac:dyDescent="0.25">
      <c r="A92" s="22"/>
      <c r="B92" s="38"/>
      <c r="C92" s="23"/>
      <c r="D92" s="95"/>
      <c r="E92" s="95"/>
      <c r="F92" s="95"/>
      <c r="G92" s="95"/>
      <c r="H92" s="95"/>
      <c r="I92" s="95"/>
      <c r="J92" s="95"/>
      <c r="K92" s="95"/>
      <c r="L92" s="71"/>
      <c r="M92" s="95"/>
      <c r="N92" s="95"/>
      <c r="O92" s="71"/>
      <c r="P92" s="71"/>
      <c r="Q92" s="95"/>
      <c r="R92" s="92"/>
      <c r="S92" s="93"/>
    </row>
    <row r="93" spans="1:19" s="36" customFormat="1" ht="31.5" customHeight="1" x14ac:dyDescent="0.3">
      <c r="A93" s="115"/>
      <c r="B93" s="37" t="s">
        <v>27</v>
      </c>
      <c r="C93" s="35"/>
      <c r="D93" s="87">
        <f>D94</f>
        <v>0</v>
      </c>
      <c r="E93" s="87">
        <f>E94</f>
        <v>0</v>
      </c>
      <c r="F93" s="87">
        <f t="shared" si="79"/>
        <v>0</v>
      </c>
      <c r="G93" s="87">
        <f>G94</f>
        <v>0</v>
      </c>
      <c r="H93" s="87">
        <f>H94</f>
        <v>0</v>
      </c>
      <c r="I93" s="87">
        <f>I94</f>
        <v>0</v>
      </c>
      <c r="J93" s="87">
        <f>J94</f>
        <v>0</v>
      </c>
      <c r="K93" s="87">
        <f t="shared" si="82"/>
        <v>0</v>
      </c>
      <c r="L93" s="82"/>
      <c r="M93" s="87">
        <f>M94</f>
        <v>0</v>
      </c>
      <c r="N93" s="87">
        <f t="shared" si="84"/>
        <v>0</v>
      </c>
      <c r="O93" s="82"/>
      <c r="P93" s="82"/>
      <c r="Q93" s="87">
        <f>Q94</f>
        <v>0</v>
      </c>
      <c r="R93" s="51">
        <f t="shared" si="88"/>
        <v>0</v>
      </c>
      <c r="S93" s="52"/>
    </row>
    <row r="94" spans="1:19" s="83" customFormat="1" ht="36" customHeight="1" x14ac:dyDescent="0.25">
      <c r="A94" s="30"/>
      <c r="B94" s="81" t="s">
        <v>66</v>
      </c>
      <c r="C94" s="24"/>
      <c r="D94" s="87">
        <f>D95+D96</f>
        <v>0</v>
      </c>
      <c r="E94" s="87">
        <f>E95+E96</f>
        <v>0</v>
      </c>
      <c r="F94" s="87">
        <f t="shared" si="79"/>
        <v>0</v>
      </c>
      <c r="G94" s="87">
        <f>G95+G96</f>
        <v>0</v>
      </c>
      <c r="H94" s="87">
        <f>H95+H96</f>
        <v>0</v>
      </c>
      <c r="I94" s="87">
        <f>I95+I96</f>
        <v>0</v>
      </c>
      <c r="J94" s="87">
        <f>J95+J96</f>
        <v>0</v>
      </c>
      <c r="K94" s="87">
        <f t="shared" si="82"/>
        <v>0</v>
      </c>
      <c r="L94" s="82"/>
      <c r="M94" s="87">
        <f>M95+M96</f>
        <v>0</v>
      </c>
      <c r="N94" s="87">
        <f t="shared" si="84"/>
        <v>0</v>
      </c>
      <c r="O94" s="82"/>
      <c r="P94" s="82"/>
      <c r="Q94" s="87">
        <f>Q95+Q96</f>
        <v>0</v>
      </c>
      <c r="R94" s="51">
        <f t="shared" si="88"/>
        <v>0</v>
      </c>
      <c r="S94" s="52"/>
    </row>
    <row r="95" spans="1:19" s="6" customFormat="1" ht="31.5" customHeight="1" x14ac:dyDescent="0.25">
      <c r="A95" s="12"/>
      <c r="B95" s="15" t="s">
        <v>93</v>
      </c>
      <c r="C95" s="15"/>
      <c r="D95" s="96">
        <f>D90</f>
        <v>0</v>
      </c>
      <c r="E95" s="96">
        <f>E90</f>
        <v>0</v>
      </c>
      <c r="F95" s="96">
        <f t="shared" si="79"/>
        <v>0</v>
      </c>
      <c r="G95" s="96">
        <f>G90</f>
        <v>0</v>
      </c>
      <c r="H95" s="96">
        <f>H90</f>
        <v>0</v>
      </c>
      <c r="I95" s="96">
        <f>I90</f>
        <v>0</v>
      </c>
      <c r="J95" s="96">
        <f>J90</f>
        <v>0</v>
      </c>
      <c r="K95" s="96">
        <f t="shared" si="82"/>
        <v>0</v>
      </c>
      <c r="L95" s="86"/>
      <c r="M95" s="96">
        <f>M90</f>
        <v>0</v>
      </c>
      <c r="N95" s="96">
        <f t="shared" si="84"/>
        <v>0</v>
      </c>
      <c r="O95" s="86"/>
      <c r="P95" s="86"/>
      <c r="Q95" s="96">
        <f>Q90</f>
        <v>0</v>
      </c>
      <c r="R95" s="69">
        <f t="shared" si="88"/>
        <v>0</v>
      </c>
      <c r="S95" s="70"/>
    </row>
    <row r="96" spans="1:19" s="6" customFormat="1" ht="31.5" customHeight="1" x14ac:dyDescent="0.25">
      <c r="A96" s="12"/>
      <c r="B96" s="79" t="s">
        <v>92</v>
      </c>
      <c r="C96" s="15"/>
      <c r="D96" s="96"/>
      <c r="E96" s="96"/>
      <c r="F96" s="96">
        <f t="shared" si="79"/>
        <v>0</v>
      </c>
      <c r="G96" s="96"/>
      <c r="H96" s="96"/>
      <c r="I96" s="96"/>
      <c r="J96" s="96"/>
      <c r="K96" s="96">
        <f t="shared" si="82"/>
        <v>0</v>
      </c>
      <c r="L96" s="86"/>
      <c r="M96" s="96"/>
      <c r="N96" s="96">
        <f t="shared" si="84"/>
        <v>0</v>
      </c>
      <c r="O96" s="86"/>
      <c r="P96" s="86"/>
      <c r="Q96" s="96"/>
      <c r="R96" s="69">
        <f t="shared" si="88"/>
        <v>0</v>
      </c>
      <c r="S96" s="70"/>
    </row>
    <row r="97" spans="1:37" s="83" customFormat="1" ht="22.5" x14ac:dyDescent="0.25">
      <c r="A97" s="30"/>
      <c r="B97" s="81"/>
      <c r="C97" s="24"/>
      <c r="D97" s="87"/>
      <c r="E97" s="87"/>
      <c r="F97" s="87"/>
      <c r="G97" s="87"/>
      <c r="H97" s="87"/>
      <c r="I97" s="87"/>
      <c r="J97" s="87"/>
      <c r="K97" s="87"/>
      <c r="L97" s="82"/>
      <c r="M97" s="87"/>
      <c r="N97" s="87"/>
      <c r="O97" s="82"/>
      <c r="P97" s="82"/>
      <c r="Q97" s="87"/>
      <c r="R97" s="51"/>
      <c r="S97" s="52"/>
    </row>
    <row r="98" spans="1:37" s="117" customFormat="1" ht="29.25" customHeight="1" x14ac:dyDescent="0.3">
      <c r="A98" s="141"/>
      <c r="B98" s="142" t="s">
        <v>42</v>
      </c>
      <c r="C98" s="149"/>
      <c r="D98" s="116">
        <f>D89+D93</f>
        <v>189976.747</v>
      </c>
      <c r="E98" s="116">
        <f>E89+E93</f>
        <v>191432.747</v>
      </c>
      <c r="F98" s="116">
        <f t="shared" si="79"/>
        <v>73198.904999999999</v>
      </c>
      <c r="G98" s="116">
        <f>G89+G93</f>
        <v>28577.845999999998</v>
      </c>
      <c r="H98" s="116">
        <f>H89+H93</f>
        <v>20883.605</v>
      </c>
      <c r="I98" s="116">
        <f>I89+I93</f>
        <v>23737.454000000002</v>
      </c>
      <c r="J98" s="116">
        <f>J89+J93</f>
        <v>60481.146000000008</v>
      </c>
      <c r="K98" s="116">
        <f t="shared" si="82"/>
        <v>12717.758999999991</v>
      </c>
      <c r="L98" s="144">
        <f t="shared" si="83"/>
        <v>121.02764223416003</v>
      </c>
      <c r="M98" s="116">
        <f>M89+M93</f>
        <v>47858.186750000001</v>
      </c>
      <c r="N98" s="116">
        <f t="shared" si="84"/>
        <v>25340.718249999998</v>
      </c>
      <c r="O98" s="144">
        <f t="shared" si="85"/>
        <v>152.94959957921932</v>
      </c>
      <c r="P98" s="144">
        <f t="shared" si="86"/>
        <v>38.237399894804831</v>
      </c>
      <c r="Q98" s="116">
        <f>Q89+Q93</f>
        <v>72597.178000000014</v>
      </c>
      <c r="R98" s="145">
        <f>F98-Q98</f>
        <v>601.7269999999844</v>
      </c>
      <c r="S98" s="146">
        <f>F98/Q98*100</f>
        <v>100.8288572869871</v>
      </c>
    </row>
    <row r="99" spans="1:37" s="11" customFormat="1" ht="26.25" customHeight="1" x14ac:dyDescent="0.25">
      <c r="A99" s="127" t="s">
        <v>41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</row>
    <row r="100" spans="1:37" s="117" customFormat="1" ht="36.75" customHeight="1" x14ac:dyDescent="0.3">
      <c r="A100" s="150"/>
      <c r="B100" s="142" t="s">
        <v>146</v>
      </c>
      <c r="C100" s="149"/>
      <c r="D100" s="116">
        <f>D51+D89</f>
        <v>7779695.4229999995</v>
      </c>
      <c r="E100" s="116">
        <f>E51+E89</f>
        <v>7784151.4230000004</v>
      </c>
      <c r="F100" s="116">
        <f t="shared" si="79"/>
        <v>1882689.73</v>
      </c>
      <c r="G100" s="116">
        <f>G51+G89</f>
        <v>637720.94100000011</v>
      </c>
      <c r="H100" s="116">
        <f>H51+H89</f>
        <v>654355.15800000005</v>
      </c>
      <c r="I100" s="116">
        <f>I51+I89</f>
        <v>590613.63099999994</v>
      </c>
      <c r="J100" s="116">
        <f>J51+J89</f>
        <v>1718376.1459999997</v>
      </c>
      <c r="K100" s="116">
        <f t="shared" ref="K100:K108" si="95">F100-J100</f>
        <v>164313.58400000026</v>
      </c>
      <c r="L100" s="144">
        <f t="shared" ref="L100:L108" si="96">F100/J100*100</f>
        <v>109.56214297914259</v>
      </c>
      <c r="M100" s="116">
        <f>M51+M89</f>
        <v>1946037.8557500001</v>
      </c>
      <c r="N100" s="116">
        <f t="shared" ref="N100:N108" si="97">F100-M100</f>
        <v>-63348.125750000123</v>
      </c>
      <c r="O100" s="144">
        <f t="shared" ref="O100:O108" si="98">F100/M100*100</f>
        <v>96.744763953957829</v>
      </c>
      <c r="P100" s="144">
        <f t="shared" ref="P100:P108" si="99">F100/E100*100</f>
        <v>24.186190988489457</v>
      </c>
      <c r="Q100" s="116">
        <f>Q51+Q89</f>
        <v>1587885.2850000001</v>
      </c>
      <c r="R100" s="145">
        <f>F100-Q100</f>
        <v>294804.44499999983</v>
      </c>
      <c r="S100" s="146">
        <f>F100/Q100*100</f>
        <v>118.56585282229628</v>
      </c>
    </row>
    <row r="101" spans="1:37" s="28" customFormat="1" ht="22.5" x14ac:dyDescent="0.3">
      <c r="A101" s="80"/>
      <c r="B101" s="14"/>
      <c r="C101" s="24"/>
      <c r="D101" s="87"/>
      <c r="E101" s="87"/>
      <c r="F101" s="87"/>
      <c r="G101" s="87"/>
      <c r="H101" s="87"/>
      <c r="I101" s="87"/>
      <c r="J101" s="87"/>
      <c r="K101" s="87"/>
      <c r="L101" s="82"/>
      <c r="M101" s="87"/>
      <c r="N101" s="87"/>
      <c r="O101" s="82"/>
      <c r="P101" s="82"/>
      <c r="Q101" s="87"/>
      <c r="R101" s="51"/>
      <c r="S101" s="52"/>
    </row>
    <row r="102" spans="1:37" s="36" customFormat="1" ht="32.25" customHeight="1" x14ac:dyDescent="0.3">
      <c r="A102" s="115"/>
      <c r="B102" s="37" t="s">
        <v>27</v>
      </c>
      <c r="C102" s="35"/>
      <c r="D102" s="87">
        <f>D103+D104+D105</f>
        <v>62807.991000000002</v>
      </c>
      <c r="E102" s="87">
        <f>E103+E104+E105</f>
        <v>1059024.077</v>
      </c>
      <c r="F102" s="87">
        <f t="shared" si="79"/>
        <v>388189.25899999996</v>
      </c>
      <c r="G102" s="87">
        <f t="shared" ref="G102:J102" si="100">G103+G104+G105</f>
        <v>128823.25599999999</v>
      </c>
      <c r="H102" s="87">
        <f t="shared" ref="H102:I102" si="101">H103+H104+H105</f>
        <v>129746.04999999999</v>
      </c>
      <c r="I102" s="87">
        <f t="shared" si="101"/>
        <v>129619.95299999999</v>
      </c>
      <c r="J102" s="87">
        <f t="shared" si="100"/>
        <v>388198.88300000003</v>
      </c>
      <c r="K102" s="87">
        <f t="shared" si="95"/>
        <v>-9.6240000000689179</v>
      </c>
      <c r="L102" s="82">
        <f t="shared" si="96"/>
        <v>99.997520858399767</v>
      </c>
      <c r="M102" s="87">
        <f>M103+M104+M105</f>
        <v>388198.88300000003</v>
      </c>
      <c r="N102" s="87">
        <f t="shared" si="97"/>
        <v>-9.6240000000689179</v>
      </c>
      <c r="O102" s="82">
        <f t="shared" si="98"/>
        <v>99.997520858399767</v>
      </c>
      <c r="P102" s="82">
        <f t="shared" si="99"/>
        <v>36.655376155343063</v>
      </c>
      <c r="Q102" s="87">
        <f>Q103+Q104+Q105</f>
        <v>234181.87300000002</v>
      </c>
      <c r="R102" s="51">
        <f t="shared" ref="R102:R108" si="102">F102-Q102</f>
        <v>154007.38599999994</v>
      </c>
      <c r="S102" s="52">
        <f>F102/Q102*100</f>
        <v>165.76400813055241</v>
      </c>
    </row>
    <row r="103" spans="1:37" s="113" customFormat="1" ht="36.75" customHeight="1" x14ac:dyDescent="0.35">
      <c r="A103" s="109"/>
      <c r="B103" s="78" t="s">
        <v>131</v>
      </c>
      <c r="C103" s="97"/>
      <c r="D103" s="110">
        <f>D70</f>
        <v>30609.4</v>
      </c>
      <c r="E103" s="110">
        <f>E70</f>
        <v>30609.4</v>
      </c>
      <c r="F103" s="110">
        <f t="shared" si="79"/>
        <v>7652.4000000000005</v>
      </c>
      <c r="G103" s="110">
        <f t="shared" ref="G103:J104" si="103">G70</f>
        <v>2550.8000000000002</v>
      </c>
      <c r="H103" s="110">
        <f t="shared" si="103"/>
        <v>2550.8000000000002</v>
      </c>
      <c r="I103" s="110">
        <f t="shared" si="103"/>
        <v>2550.8000000000002</v>
      </c>
      <c r="J103" s="110">
        <f t="shared" si="103"/>
        <v>7652.4</v>
      </c>
      <c r="K103" s="110">
        <f t="shared" si="95"/>
        <v>0</v>
      </c>
      <c r="L103" s="85">
        <f t="shared" si="96"/>
        <v>100.00000000000003</v>
      </c>
      <c r="M103" s="110">
        <f>M70</f>
        <v>7652.4</v>
      </c>
      <c r="N103" s="110">
        <f t="shared" si="97"/>
        <v>0</v>
      </c>
      <c r="O103" s="85">
        <f t="shared" ref="O103" si="104">F103/M103*100</f>
        <v>100.00000000000003</v>
      </c>
      <c r="P103" s="85">
        <f t="shared" ref="P103" si="105">F103/E103*100</f>
        <v>25.000163348513855</v>
      </c>
      <c r="Q103" s="110">
        <f>Q70</f>
        <v>0</v>
      </c>
      <c r="R103" s="111">
        <f t="shared" si="102"/>
        <v>7652.4000000000005</v>
      </c>
      <c r="S103" s="112"/>
    </row>
    <row r="104" spans="1:37" s="113" customFormat="1" ht="23.25" hidden="1" customHeight="1" x14ac:dyDescent="0.35">
      <c r="A104" s="109"/>
      <c r="B104" s="78" t="s">
        <v>102</v>
      </c>
      <c r="C104" s="97"/>
      <c r="D104" s="110">
        <f>D71</f>
        <v>0</v>
      </c>
      <c r="E104" s="110">
        <f>E71</f>
        <v>0</v>
      </c>
      <c r="F104" s="110">
        <f t="shared" si="79"/>
        <v>0</v>
      </c>
      <c r="G104" s="110">
        <f t="shared" si="103"/>
        <v>0</v>
      </c>
      <c r="H104" s="110">
        <f t="shared" si="103"/>
        <v>0</v>
      </c>
      <c r="I104" s="110">
        <f t="shared" si="103"/>
        <v>0</v>
      </c>
      <c r="J104" s="110">
        <f t="shared" si="103"/>
        <v>0</v>
      </c>
      <c r="K104" s="110">
        <f t="shared" si="95"/>
        <v>0</v>
      </c>
      <c r="L104" s="85"/>
      <c r="M104" s="110">
        <f>M71</f>
        <v>0</v>
      </c>
      <c r="N104" s="110">
        <f t="shared" si="97"/>
        <v>0</v>
      </c>
      <c r="O104" s="85"/>
      <c r="P104" s="85"/>
      <c r="Q104" s="110">
        <f>Q71</f>
        <v>337.25599999999997</v>
      </c>
      <c r="R104" s="111">
        <f t="shared" si="102"/>
        <v>-337.25599999999997</v>
      </c>
      <c r="S104" s="112"/>
    </row>
    <row r="105" spans="1:37" s="36" customFormat="1" ht="34.5" customHeight="1" x14ac:dyDescent="0.3">
      <c r="A105" s="74"/>
      <c r="B105" s="37" t="s">
        <v>66</v>
      </c>
      <c r="C105" s="35"/>
      <c r="D105" s="87">
        <f>D106+D107</f>
        <v>32198.591</v>
      </c>
      <c r="E105" s="87">
        <f>E106+E107</f>
        <v>1028414.677</v>
      </c>
      <c r="F105" s="87">
        <f t="shared" si="79"/>
        <v>380536.85899999994</v>
      </c>
      <c r="G105" s="87">
        <f t="shared" ref="G105:J105" si="106">G106+G107</f>
        <v>126272.45599999999</v>
      </c>
      <c r="H105" s="87">
        <f t="shared" ref="H105:I105" si="107">H106+H107</f>
        <v>127195.24999999999</v>
      </c>
      <c r="I105" s="87">
        <f t="shared" si="107"/>
        <v>127069.15299999999</v>
      </c>
      <c r="J105" s="87">
        <f t="shared" si="106"/>
        <v>380546.48300000001</v>
      </c>
      <c r="K105" s="87">
        <f t="shared" si="95"/>
        <v>-9.6240000000689179</v>
      </c>
      <c r="L105" s="82">
        <f t="shared" si="96"/>
        <v>99.997471005401437</v>
      </c>
      <c r="M105" s="87">
        <f t="shared" ref="M105" si="108">M106+M107</f>
        <v>380546.48300000001</v>
      </c>
      <c r="N105" s="87">
        <f t="shared" si="97"/>
        <v>-9.6240000000689179</v>
      </c>
      <c r="O105" s="82">
        <f t="shared" si="98"/>
        <v>99.997471005401437</v>
      </c>
      <c r="P105" s="82">
        <f t="shared" si="99"/>
        <v>37.002278118984869</v>
      </c>
      <c r="Q105" s="87">
        <f t="shared" ref="Q105" si="109">Q106+Q107</f>
        <v>233844.61700000003</v>
      </c>
      <c r="R105" s="51">
        <f t="shared" si="102"/>
        <v>146692.24199999991</v>
      </c>
      <c r="S105" s="52">
        <f>F105/Q105*100</f>
        <v>162.73064733407992</v>
      </c>
    </row>
    <row r="106" spans="1:37" s="77" customFormat="1" ht="34.5" customHeight="1" x14ac:dyDescent="0.35">
      <c r="A106" s="75"/>
      <c r="B106" s="76" t="s">
        <v>93</v>
      </c>
      <c r="C106" s="76"/>
      <c r="D106" s="96">
        <f>D73+D95</f>
        <v>0</v>
      </c>
      <c r="E106" s="96">
        <f>E73+E95</f>
        <v>1002350.5</v>
      </c>
      <c r="F106" s="96">
        <f t="shared" si="79"/>
        <v>372424.8</v>
      </c>
      <c r="G106" s="96">
        <f>G73+G95</f>
        <v>123807.9</v>
      </c>
      <c r="H106" s="96">
        <f>H73+H95</f>
        <v>124475.29999999999</v>
      </c>
      <c r="I106" s="96">
        <f>I73+I95</f>
        <v>124141.59999999999</v>
      </c>
      <c r="J106" s="96">
        <f>J73+J95</f>
        <v>372424.8</v>
      </c>
      <c r="K106" s="96">
        <f t="shared" si="95"/>
        <v>0</v>
      </c>
      <c r="L106" s="86">
        <f t="shared" si="96"/>
        <v>100</v>
      </c>
      <c r="M106" s="96">
        <f>M73+M95</f>
        <v>372424.8</v>
      </c>
      <c r="N106" s="96">
        <f t="shared" si="97"/>
        <v>0</v>
      </c>
      <c r="O106" s="86">
        <f t="shared" si="98"/>
        <v>100</v>
      </c>
      <c r="P106" s="86">
        <f t="shared" si="99"/>
        <v>37.155146827382232</v>
      </c>
      <c r="Q106" s="96">
        <f>Q73+Q95</f>
        <v>225616.50000000003</v>
      </c>
      <c r="R106" s="69">
        <f t="shared" si="102"/>
        <v>146808.29999999996</v>
      </c>
      <c r="S106" s="70">
        <f>F106/Q106*100</f>
        <v>165.06984196634551</v>
      </c>
    </row>
    <row r="107" spans="1:37" s="77" customFormat="1" ht="34.5" customHeight="1" x14ac:dyDescent="0.35">
      <c r="A107" s="75"/>
      <c r="B107" s="76" t="s">
        <v>92</v>
      </c>
      <c r="C107" s="76"/>
      <c r="D107" s="96">
        <f>D96+D74</f>
        <v>32198.591</v>
      </c>
      <c r="E107" s="96">
        <f>E96+E74</f>
        <v>26064.177</v>
      </c>
      <c r="F107" s="96">
        <f t="shared" si="79"/>
        <v>8112.0589999999993</v>
      </c>
      <c r="G107" s="96">
        <f>G96+G74</f>
        <v>2464.556</v>
      </c>
      <c r="H107" s="96">
        <f>H96+H74</f>
        <v>2719.95</v>
      </c>
      <c r="I107" s="96">
        <f>I96+I74</f>
        <v>2927.5529999999999</v>
      </c>
      <c r="J107" s="96">
        <f>J96+J74</f>
        <v>8121.683</v>
      </c>
      <c r="K107" s="96">
        <f t="shared" si="95"/>
        <v>-9.6240000000007058</v>
      </c>
      <c r="L107" s="86">
        <f t="shared" si="96"/>
        <v>99.881502393038474</v>
      </c>
      <c r="M107" s="96">
        <f>M96+M74</f>
        <v>8121.683</v>
      </c>
      <c r="N107" s="96">
        <f t="shared" si="97"/>
        <v>-9.6240000000007058</v>
      </c>
      <c r="O107" s="86">
        <f t="shared" si="98"/>
        <v>99.881502393038474</v>
      </c>
      <c r="P107" s="86">
        <f t="shared" si="99"/>
        <v>31.123403589532096</v>
      </c>
      <c r="Q107" s="96">
        <f>Q96+Q74</f>
        <v>8228.1170000000002</v>
      </c>
      <c r="R107" s="69">
        <f t="shared" si="102"/>
        <v>-116.0580000000009</v>
      </c>
      <c r="S107" s="70">
        <f>F107/Q107*100</f>
        <v>98.589495020549649</v>
      </c>
    </row>
    <row r="108" spans="1:37" s="117" customFormat="1" ht="55.5" customHeight="1" x14ac:dyDescent="0.3">
      <c r="A108" s="150"/>
      <c r="B108" s="142" t="s">
        <v>117</v>
      </c>
      <c r="C108" s="149"/>
      <c r="D108" s="116">
        <f>D100+D102</f>
        <v>7842503.4139999999</v>
      </c>
      <c r="E108" s="116">
        <f>E100+E102</f>
        <v>8843175.5</v>
      </c>
      <c r="F108" s="116">
        <f t="shared" si="79"/>
        <v>2270878.9890000001</v>
      </c>
      <c r="G108" s="116">
        <f>G100+G102</f>
        <v>766544.19700000016</v>
      </c>
      <c r="H108" s="116">
        <f>H100+H102</f>
        <v>784101.2080000001</v>
      </c>
      <c r="I108" s="116">
        <f>I100+I102</f>
        <v>720233.58399999992</v>
      </c>
      <c r="J108" s="116">
        <f>J100+J102</f>
        <v>2106575.0289999996</v>
      </c>
      <c r="K108" s="116">
        <f t="shared" si="95"/>
        <v>164303.96000000043</v>
      </c>
      <c r="L108" s="144">
        <f t="shared" si="96"/>
        <v>107.799577880594</v>
      </c>
      <c r="M108" s="116">
        <f>M100+M102</f>
        <v>2334236.73875</v>
      </c>
      <c r="N108" s="116">
        <f t="shared" si="97"/>
        <v>-63357.749749999959</v>
      </c>
      <c r="O108" s="144">
        <f t="shared" si="98"/>
        <v>97.28571876630096</v>
      </c>
      <c r="P108" s="144">
        <f t="shared" si="99"/>
        <v>25.679451787426359</v>
      </c>
      <c r="Q108" s="116">
        <f>Q100+Q102</f>
        <v>1822067.1580000003</v>
      </c>
      <c r="R108" s="145">
        <f t="shared" si="102"/>
        <v>448811.83099999977</v>
      </c>
      <c r="S108" s="146">
        <f>F108/Q108*100</f>
        <v>124.6320136461183</v>
      </c>
    </row>
    <row r="109" spans="1:37" s="13" customFormat="1" ht="71.25" customHeight="1" x14ac:dyDescent="0.4">
      <c r="A109" s="31"/>
      <c r="B109" s="128" t="s">
        <v>147</v>
      </c>
      <c r="C109" s="128"/>
      <c r="D109" s="128"/>
      <c r="E109" s="20"/>
      <c r="F109" s="20" t="s">
        <v>83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53"/>
      <c r="S109" s="54"/>
    </row>
    <row r="110" spans="1:37" s="6" customFormat="1" ht="30.75" x14ac:dyDescent="0.45">
      <c r="A110" s="5"/>
      <c r="B110" s="27" t="s">
        <v>49</v>
      </c>
      <c r="C110" s="17"/>
      <c r="D110" s="17"/>
      <c r="E110" s="17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55"/>
      <c r="S110" s="56"/>
    </row>
    <row r="111" spans="1:37" s="18" customFormat="1" ht="18.75" x14ac:dyDescent="0.3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s="18" customFormat="1" ht="18.75" x14ac:dyDescent="0.3">
      <c r="B112" s="3"/>
      <c r="C112" s="2"/>
      <c r="D112" s="2"/>
      <c r="E112" s="67"/>
      <c r="F112" s="6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67"/>
      <c r="R112" s="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2:37" s="18" customFormat="1" ht="18.75" x14ac:dyDescent="0.3">
      <c r="B113" s="3"/>
      <c r="C113" s="2"/>
      <c r="D113" s="119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2:37" s="18" customFormat="1" ht="18.75" x14ac:dyDescent="0.3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2:37" s="18" customFormat="1" ht="22.5" x14ac:dyDescent="0.3">
      <c r="B115" s="3"/>
      <c r="C115" s="2"/>
      <c r="D115" s="7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2:37" s="18" customFormat="1" ht="18.75" x14ac:dyDescent="0.3">
      <c r="B116" s="3"/>
      <c r="C116" s="2"/>
      <c r="D116" s="2"/>
      <c r="E116" s="2"/>
      <c r="F116" s="6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67"/>
      <c r="R116" s="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2:37" s="18" customFormat="1" ht="18.75" x14ac:dyDescent="0.3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2:37" s="18" customFormat="1" ht="18.75" hidden="1" x14ac:dyDescent="0.3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2:37" s="18" customFormat="1" ht="23.25" hidden="1" x14ac:dyDescent="0.3">
      <c r="B119" s="26"/>
      <c r="E119" s="116">
        <v>8829205.5800000001</v>
      </c>
      <c r="F119" s="116">
        <v>766544.19799999997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2:37" s="18" customFormat="1" ht="23.25" hidden="1" x14ac:dyDescent="0.3">
      <c r="B120" s="26"/>
      <c r="F120" s="11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2:37" hidden="1" x14ac:dyDescent="0.2"/>
    <row r="122" spans="2:37" hidden="1" x14ac:dyDescent="0.2">
      <c r="J122" s="2">
        <v>621456518.53999996</v>
      </c>
    </row>
    <row r="123" spans="2:37" hidden="1" x14ac:dyDescent="0.2"/>
    <row r="124" spans="2:37" hidden="1" x14ac:dyDescent="0.2"/>
    <row r="125" spans="2:37" hidden="1" x14ac:dyDescent="0.2"/>
    <row r="126" spans="2:37" hidden="1" x14ac:dyDescent="0.2"/>
    <row r="127" spans="2:37" hidden="1" x14ac:dyDescent="0.2"/>
    <row r="128" spans="2:37" hidden="1" x14ac:dyDescent="0.2"/>
  </sheetData>
  <mergeCells count="27">
    <mergeCell ref="A51:C51"/>
    <mergeCell ref="A1:S1"/>
    <mergeCell ref="A6:S6"/>
    <mergeCell ref="R3:R4"/>
    <mergeCell ref="A3:A4"/>
    <mergeCell ref="B3:B4"/>
    <mergeCell ref="C3:C4"/>
    <mergeCell ref="D3:D4"/>
    <mergeCell ref="E3:E4"/>
    <mergeCell ref="I3:I4"/>
    <mergeCell ref="H3:H4"/>
    <mergeCell ref="A77:S77"/>
    <mergeCell ref="A99:S99"/>
    <mergeCell ref="B109:D109"/>
    <mergeCell ref="S3:S4"/>
    <mergeCell ref="L3:L4"/>
    <mergeCell ref="M3:M4"/>
    <mergeCell ref="N3:N4"/>
    <mergeCell ref="O3:O4"/>
    <mergeCell ref="P3:P4"/>
    <mergeCell ref="Q3:Q4"/>
    <mergeCell ref="F3:F4"/>
    <mergeCell ref="G3:G4"/>
    <mergeCell ref="J3:J4"/>
    <mergeCell ref="K3:K4"/>
    <mergeCell ref="C15:C17"/>
    <mergeCell ref="C23:C25"/>
  </mergeCells>
  <printOptions horizontalCentered="1"/>
  <pageMargins left="0.39370078740157483" right="0" top="0" bottom="0" header="0.23622047244094491" footer="0.11811023622047245"/>
  <pageSetup paperSize="8" scale="65" fitToHeight="6" orientation="landscape" horizontalDpi="300" verticalDpi="300" r:id="rId1"/>
  <headerFooter alignWithMargins="0"/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2026-04-06T08:26:13Z</cp:lastPrinted>
  <dcterms:created xsi:type="dcterms:W3CDTF">1996-10-08T23:32:33Z</dcterms:created>
  <dcterms:modified xsi:type="dcterms:W3CDTF">2026-04-07T06:33:59Z</dcterms:modified>
</cp:coreProperties>
</file>